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9690" windowHeight="5730" tabRatio="676" firstSheet="2" activeTab="2"/>
  </bookViews>
  <sheets>
    <sheet name="Hoja1" sheetId="27" state="hidden" r:id="rId1"/>
    <sheet name="2016 con asig prof" sheetId="28" state="hidden" r:id="rId2"/>
    <sheet name="2016" sheetId="26" r:id="rId3"/>
    <sheet name="2015" sheetId="22" state="hidden" r:id="rId4"/>
    <sheet name="tab.hrs.ext. 2016" sheetId="21" state="hidden" r:id="rId5"/>
    <sheet name="Viáticos" sheetId="16" state="hidden" r:id="rId6"/>
    <sheet name="tab.hrs.ext. DIC-2014" sheetId="2" state="hidden" r:id="rId7"/>
    <sheet name="Hoja2" sheetId="29" r:id="rId8"/>
  </sheets>
  <definedNames>
    <definedName name="_xlnm.Print_Area" localSheetId="3">'2015'!$2:$31</definedName>
    <definedName name="_xlnm.Print_Area" localSheetId="2">'2016'!$2:$31</definedName>
    <definedName name="_xlnm.Print_Area" localSheetId="1">'2016 con asig prof'!$2:$31</definedName>
  </definedNames>
  <calcPr calcId="144525"/>
  <customWorkbookViews>
    <customWorkbookView name="Liliana Reyes E - Vista personalizada" guid="{2FD76CC7-6D2E-11D8-9AD8-00055D78A8EF}" mergeInterval="0" personalView="1" maximized="1" windowWidth="796" windowHeight="435" tabRatio="835" activeSheetId="3"/>
  </customWorkbookViews>
</workbook>
</file>

<file path=xl/calcChain.xml><?xml version="1.0" encoding="utf-8"?>
<calcChain xmlns="http://schemas.openxmlformats.org/spreadsheetml/2006/main">
  <c r="E20" i="27" l="1"/>
  <c r="E21" i="27"/>
  <c r="E22" i="27"/>
  <c r="E23" i="27"/>
  <c r="E24" i="27"/>
  <c r="E25" i="27"/>
  <c r="E26" i="27"/>
  <c r="E27" i="27"/>
  <c r="E19" i="27"/>
  <c r="M31" i="28"/>
  <c r="K31" i="28"/>
  <c r="J31" i="28"/>
  <c r="I31" i="28"/>
  <c r="G31" i="28"/>
  <c r="C31" i="28"/>
  <c r="B31" i="28"/>
  <c r="P31" i="28" s="1"/>
  <c r="M30" i="28"/>
  <c r="K30" i="28"/>
  <c r="J30" i="28"/>
  <c r="I30" i="28"/>
  <c r="G30" i="28"/>
  <c r="C30" i="28"/>
  <c r="B30" i="28"/>
  <c r="P30" i="28" s="1"/>
  <c r="M29" i="28"/>
  <c r="K29" i="28"/>
  <c r="J29" i="28"/>
  <c r="I29" i="28"/>
  <c r="G29" i="28"/>
  <c r="C29" i="28"/>
  <c r="B29" i="28"/>
  <c r="H29" i="28" s="1"/>
  <c r="L29" i="28" s="1"/>
  <c r="M28" i="28"/>
  <c r="K28" i="28"/>
  <c r="J28" i="28"/>
  <c r="I28" i="28"/>
  <c r="G28" i="28"/>
  <c r="C28" i="28"/>
  <c r="B28" i="28"/>
  <c r="P28" i="28"/>
  <c r="Q28" i="28" s="1"/>
  <c r="M27" i="28"/>
  <c r="K27" i="28"/>
  <c r="J27" i="28"/>
  <c r="I27" i="28"/>
  <c r="G27" i="28"/>
  <c r="C27" i="28"/>
  <c r="B27" i="28"/>
  <c r="P27" i="28" s="1"/>
  <c r="M26" i="28"/>
  <c r="K26" i="28"/>
  <c r="J26" i="28"/>
  <c r="I26" i="28"/>
  <c r="G26" i="28"/>
  <c r="P26" i="28" s="1"/>
  <c r="C26" i="28"/>
  <c r="B26" i="28"/>
  <c r="M25" i="28"/>
  <c r="K25" i="28"/>
  <c r="J25" i="28"/>
  <c r="I25" i="28"/>
  <c r="G25" i="28"/>
  <c r="C25" i="28"/>
  <c r="B25" i="28"/>
  <c r="M24" i="28"/>
  <c r="K24" i="28"/>
  <c r="J24" i="28"/>
  <c r="I24" i="28"/>
  <c r="G24" i="28"/>
  <c r="C24" i="28"/>
  <c r="B24" i="28"/>
  <c r="M23" i="28"/>
  <c r="K23" i="28"/>
  <c r="J23" i="28"/>
  <c r="I23" i="28"/>
  <c r="G23" i="28"/>
  <c r="C23" i="28"/>
  <c r="B23" i="28"/>
  <c r="P23" i="28" s="1"/>
  <c r="M22" i="28"/>
  <c r="K22" i="28"/>
  <c r="J22" i="28"/>
  <c r="I22" i="28"/>
  <c r="G22" i="28"/>
  <c r="C22" i="28"/>
  <c r="B22" i="28"/>
  <c r="H22" i="28" s="1"/>
  <c r="M21" i="28"/>
  <c r="K21" i="28"/>
  <c r="J21" i="28"/>
  <c r="I21" i="28"/>
  <c r="G21" i="28"/>
  <c r="C21" i="28"/>
  <c r="B21" i="28"/>
  <c r="M20" i="28"/>
  <c r="K20" i="28"/>
  <c r="J20" i="28"/>
  <c r="I20" i="28"/>
  <c r="G20" i="28"/>
  <c r="C20" i="28"/>
  <c r="B20" i="28"/>
  <c r="H20" i="28" s="1"/>
  <c r="M19" i="28"/>
  <c r="K19" i="28"/>
  <c r="J19" i="28"/>
  <c r="I19" i="28"/>
  <c r="G19" i="28"/>
  <c r="C19" i="28"/>
  <c r="B19" i="28"/>
  <c r="P19" i="28" s="1"/>
  <c r="M18" i="28"/>
  <c r="K18" i="28"/>
  <c r="J18" i="28"/>
  <c r="I18" i="28"/>
  <c r="G18" i="28"/>
  <c r="C18" i="28"/>
  <c r="B18" i="28"/>
  <c r="M17" i="28"/>
  <c r="K17" i="28"/>
  <c r="J17" i="28"/>
  <c r="I17" i="28"/>
  <c r="G17" i="28"/>
  <c r="C17" i="28"/>
  <c r="B17" i="28"/>
  <c r="M16" i="28"/>
  <c r="K16" i="28"/>
  <c r="J16" i="28"/>
  <c r="I16" i="28"/>
  <c r="G16" i="28"/>
  <c r="C16" i="28"/>
  <c r="B16" i="28"/>
  <c r="M15" i="28"/>
  <c r="K15" i="28"/>
  <c r="J15" i="28"/>
  <c r="I15" i="28"/>
  <c r="G15" i="28"/>
  <c r="C15" i="28"/>
  <c r="B15" i="28"/>
  <c r="H15" i="28" s="1"/>
  <c r="L15" i="28" s="1"/>
  <c r="M14" i="28"/>
  <c r="K14" i="28"/>
  <c r="J14" i="28"/>
  <c r="I14" i="28"/>
  <c r="G14" i="28"/>
  <c r="C14" i="28"/>
  <c r="B14" i="28"/>
  <c r="P14" i="28" s="1"/>
  <c r="M13" i="28"/>
  <c r="K13" i="28"/>
  <c r="J13" i="28"/>
  <c r="I13" i="28"/>
  <c r="G13" i="28"/>
  <c r="C13" i="28"/>
  <c r="B13" i="28"/>
  <c r="M12" i="28"/>
  <c r="K12" i="28"/>
  <c r="J12" i="28"/>
  <c r="I12" i="28"/>
  <c r="G12" i="28"/>
  <c r="P12" i="28" s="1"/>
  <c r="C12" i="28"/>
  <c r="B12" i="28"/>
  <c r="M11" i="28"/>
  <c r="K11" i="28"/>
  <c r="J11" i="28"/>
  <c r="I11" i="28"/>
  <c r="G11" i="28"/>
  <c r="C11" i="28"/>
  <c r="B11" i="28"/>
  <c r="M10" i="28"/>
  <c r="K10" i="28"/>
  <c r="J10" i="28"/>
  <c r="I10" i="28"/>
  <c r="G10" i="28"/>
  <c r="C10" i="28"/>
  <c r="B10" i="28"/>
  <c r="M9" i="28"/>
  <c r="K9" i="28"/>
  <c r="J9" i="28"/>
  <c r="I9" i="28"/>
  <c r="G9" i="28"/>
  <c r="C9" i="28"/>
  <c r="B9" i="28"/>
  <c r="P9" i="28" s="1"/>
  <c r="M8" i="28"/>
  <c r="K8" i="28"/>
  <c r="J8" i="28"/>
  <c r="I8" i="28"/>
  <c r="G8" i="28"/>
  <c r="F8" i="28"/>
  <c r="C8" i="28"/>
  <c r="P8" i="28" s="1"/>
  <c r="B8" i="28"/>
  <c r="T7" i="28"/>
  <c r="U44" i="27"/>
  <c r="X44" i="27"/>
  <c r="U43" i="27"/>
  <c r="X43" i="27" s="1"/>
  <c r="U42" i="27"/>
  <c r="X42" i="27"/>
  <c r="AA41" i="27"/>
  <c r="AD41" i="27" s="1"/>
  <c r="U41" i="27"/>
  <c r="X41" i="27"/>
  <c r="AA40" i="27"/>
  <c r="AD40" i="27"/>
  <c r="U40" i="27"/>
  <c r="X40" i="27"/>
  <c r="AA39" i="27"/>
  <c r="AD39" i="27"/>
  <c r="U39" i="27"/>
  <c r="X39" i="27"/>
  <c r="AA38" i="27"/>
  <c r="AD38" i="27"/>
  <c r="U38" i="27"/>
  <c r="X38" i="27"/>
  <c r="AA37" i="27"/>
  <c r="AD37" i="27"/>
  <c r="U37" i="27"/>
  <c r="X37" i="27"/>
  <c r="AD32" i="27"/>
  <c r="AD31" i="27"/>
  <c r="AD30" i="27"/>
  <c r="AD27" i="27"/>
  <c r="AD26" i="27"/>
  <c r="AD25" i="27"/>
  <c r="AD22" i="27"/>
  <c r="X22" i="27"/>
  <c r="K8" i="26"/>
  <c r="L8" i="26"/>
  <c r="M8" i="26"/>
  <c r="F8" i="26"/>
  <c r="H8" i="26"/>
  <c r="I8" i="26"/>
  <c r="S7" i="22"/>
  <c r="F29" i="26"/>
  <c r="L29" i="26"/>
  <c r="O8" i="26"/>
  <c r="E8" i="26"/>
  <c r="R8" i="26" s="1"/>
  <c r="S8" i="26" s="1"/>
  <c r="O9" i="26"/>
  <c r="V7" i="26"/>
  <c r="O9" i="22"/>
  <c r="P9" i="22" s="1"/>
  <c r="S9" i="22" s="1"/>
  <c r="Q9" i="22"/>
  <c r="E9" i="22"/>
  <c r="K9" i="22"/>
  <c r="K11" i="22"/>
  <c r="K15" i="22"/>
  <c r="K19" i="22"/>
  <c r="K21" i="22"/>
  <c r="K23" i="22"/>
  <c r="K25" i="22"/>
  <c r="G11" i="22"/>
  <c r="G15" i="22"/>
  <c r="O29" i="22"/>
  <c r="R29" i="22"/>
  <c r="G26" i="22"/>
  <c r="K26" i="22" s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8" i="2"/>
  <c r="B23" i="2"/>
  <c r="D23" i="2" s="1"/>
  <c r="E23" i="2" s="1"/>
  <c r="B8" i="2"/>
  <c r="B9" i="2"/>
  <c r="B10" i="2"/>
  <c r="D10" i="2" s="1"/>
  <c r="E10" i="2" s="1"/>
  <c r="B11" i="2"/>
  <c r="B12" i="2"/>
  <c r="D12" i="2" s="1"/>
  <c r="E12" i="2" s="1"/>
  <c r="B13" i="2"/>
  <c r="B14" i="2"/>
  <c r="D14" i="2" s="1"/>
  <c r="E14" i="2" s="1"/>
  <c r="B15" i="2"/>
  <c r="D15" i="2" s="1"/>
  <c r="E15" i="2" s="1"/>
  <c r="B16" i="2"/>
  <c r="D16" i="2" s="1"/>
  <c r="E16" i="2" s="1"/>
  <c r="B17" i="2"/>
  <c r="D17" i="2" s="1"/>
  <c r="E17" i="2" s="1"/>
  <c r="B18" i="2"/>
  <c r="B19" i="2"/>
  <c r="D19" i="2" s="1"/>
  <c r="E19" i="2" s="1"/>
  <c r="B20" i="2"/>
  <c r="D20" i="2" s="1"/>
  <c r="E20" i="2" s="1"/>
  <c r="B21" i="2"/>
  <c r="D21" i="2" s="1"/>
  <c r="E21" i="2" s="1"/>
  <c r="B22" i="2"/>
  <c r="D22" i="2" s="1"/>
  <c r="E22" i="2" s="1"/>
  <c r="B7" i="2"/>
  <c r="E8" i="16"/>
  <c r="F8" i="16"/>
  <c r="G8" i="16"/>
  <c r="E9" i="16"/>
  <c r="F9" i="16" s="1"/>
  <c r="G9" i="16"/>
  <c r="E10" i="16"/>
  <c r="G10" i="16" s="1"/>
  <c r="F10" i="16"/>
  <c r="E11" i="16"/>
  <c r="F11" i="16" s="1"/>
  <c r="E12" i="16"/>
  <c r="G12" i="16" s="1"/>
  <c r="F12" i="16"/>
  <c r="E13" i="16"/>
  <c r="F13" i="16" s="1"/>
  <c r="G13" i="16"/>
  <c r="E14" i="16"/>
  <c r="F14" i="16"/>
  <c r="G14" i="16"/>
  <c r="E15" i="16"/>
  <c r="F15" i="16" s="1"/>
  <c r="E16" i="16"/>
  <c r="G16" i="16" s="1"/>
  <c r="F16" i="16"/>
  <c r="E17" i="16"/>
  <c r="F17" i="16" s="1"/>
  <c r="G17" i="16"/>
  <c r="E18" i="16"/>
  <c r="F18" i="16"/>
  <c r="G18" i="16"/>
  <c r="E19" i="16"/>
  <c r="F19" i="16" s="1"/>
  <c r="E20" i="16"/>
  <c r="F20" i="16"/>
  <c r="E21" i="16"/>
  <c r="F21" i="16"/>
  <c r="G21" i="16"/>
  <c r="E22" i="16"/>
  <c r="F22" i="16" s="1"/>
  <c r="E23" i="16"/>
  <c r="G23" i="16" s="1"/>
  <c r="F23" i="16"/>
  <c r="E24" i="16"/>
  <c r="G24" i="16" s="1"/>
  <c r="E25" i="16"/>
  <c r="F25" i="16" s="1"/>
  <c r="E26" i="16"/>
  <c r="G26" i="16" s="1"/>
  <c r="F26" i="16"/>
  <c r="C23" i="2"/>
  <c r="D18" i="2"/>
  <c r="E18" i="2" s="1"/>
  <c r="D8" i="2"/>
  <c r="E8" i="2" s="1"/>
  <c r="D13" i="2"/>
  <c r="E13" i="2" s="1"/>
  <c r="D9" i="2"/>
  <c r="E9" i="2" s="1"/>
  <c r="D11" i="2"/>
  <c r="E11" i="2" s="1"/>
  <c r="O10" i="22"/>
  <c r="R10" i="22" s="1"/>
  <c r="G12" i="22"/>
  <c r="K12" i="22" s="1"/>
  <c r="G14" i="22"/>
  <c r="K14" i="22" s="1"/>
  <c r="O14" i="22"/>
  <c r="R14" i="22" s="1"/>
  <c r="O16" i="22"/>
  <c r="Q16" i="22" s="1"/>
  <c r="G16" i="22"/>
  <c r="K16" i="22" s="1"/>
  <c r="G18" i="22"/>
  <c r="K18" i="22" s="1"/>
  <c r="G20" i="22"/>
  <c r="K20" i="22" s="1"/>
  <c r="G21" i="22"/>
  <c r="G22" i="22"/>
  <c r="K22" i="22" s="1"/>
  <c r="G23" i="22"/>
  <c r="G24" i="22"/>
  <c r="K24" i="22" s="1"/>
  <c r="G25" i="22"/>
  <c r="O31" i="22"/>
  <c r="P31" i="22" s="1"/>
  <c r="O17" i="22"/>
  <c r="R17" i="22" s="1"/>
  <c r="O18" i="22"/>
  <c r="P18" i="22" s="1"/>
  <c r="O20" i="22"/>
  <c r="R20" i="22" s="1"/>
  <c r="O21" i="22"/>
  <c r="R21" i="22" s="1"/>
  <c r="O22" i="22"/>
  <c r="P22" i="22" s="1"/>
  <c r="O23" i="22"/>
  <c r="R23" i="22" s="1"/>
  <c r="O24" i="22"/>
  <c r="R24" i="22" s="1"/>
  <c r="O28" i="22"/>
  <c r="R28" i="22" s="1"/>
  <c r="O30" i="22"/>
  <c r="P30" i="22" s="1"/>
  <c r="O12" i="22"/>
  <c r="P12" i="22" s="1"/>
  <c r="O27" i="22"/>
  <c r="R27" i="22" s="1"/>
  <c r="O25" i="22"/>
  <c r="P16" i="22"/>
  <c r="D8" i="22"/>
  <c r="E8" i="28" s="1"/>
  <c r="L8" i="28" s="1"/>
  <c r="G8" i="22"/>
  <c r="H8" i="28" s="1"/>
  <c r="O8" i="22"/>
  <c r="Q8" i="22" s="1"/>
  <c r="G10" i="22"/>
  <c r="K10" i="22" s="1"/>
  <c r="O11" i="22"/>
  <c r="R11" i="22" s="1"/>
  <c r="O13" i="22"/>
  <c r="Q20" i="22"/>
  <c r="O26" i="22"/>
  <c r="P26" i="22" s="1"/>
  <c r="P29" i="22"/>
  <c r="S29" i="22" s="1"/>
  <c r="Q31" i="22"/>
  <c r="G27" i="22"/>
  <c r="K27" i="22" s="1"/>
  <c r="G28" i="22"/>
  <c r="K28" i="22" s="1"/>
  <c r="G29" i="22"/>
  <c r="K29" i="22" s="1"/>
  <c r="G30" i="22"/>
  <c r="K30" i="22" s="1"/>
  <c r="G31" i="22"/>
  <c r="K31" i="22" s="1"/>
  <c r="C7" i="2"/>
  <c r="D7" i="2"/>
  <c r="E7" i="2" s="1"/>
  <c r="G9" i="22"/>
  <c r="Q29" i="22"/>
  <c r="P24" i="22"/>
  <c r="S24" i="22" s="1"/>
  <c r="P28" i="22"/>
  <c r="Q24" i="22"/>
  <c r="P21" i="22"/>
  <c r="P10" i="22"/>
  <c r="Q25" i="22"/>
  <c r="P17" i="22"/>
  <c r="G13" i="22"/>
  <c r="K13" i="22" s="1"/>
  <c r="O19" i="22"/>
  <c r="Q19" i="22" s="1"/>
  <c r="O15" i="22"/>
  <c r="Q15" i="22" s="1"/>
  <c r="G19" i="22"/>
  <c r="G17" i="22"/>
  <c r="K17" i="22" s="1"/>
  <c r="R15" i="22"/>
  <c r="P19" i="22"/>
  <c r="G20" i="16"/>
  <c r="Q13" i="22"/>
  <c r="P13" i="22"/>
  <c r="S13" i="22" s="1"/>
  <c r="R13" i="22"/>
  <c r="R25" i="22"/>
  <c r="P25" i="22"/>
  <c r="S25" i="22"/>
  <c r="R12" i="22"/>
  <c r="Q26" i="22"/>
  <c r="P11" i="22"/>
  <c r="P8" i="22"/>
  <c r="P27" i="22"/>
  <c r="P14" i="22"/>
  <c r="R9" i="22"/>
  <c r="K8" i="22"/>
  <c r="M9" i="26"/>
  <c r="M11" i="26"/>
  <c r="M13" i="26"/>
  <c r="M15" i="26"/>
  <c r="M17" i="26"/>
  <c r="M19" i="26"/>
  <c r="M21" i="26"/>
  <c r="M23" i="26"/>
  <c r="M25" i="26"/>
  <c r="M10" i="26"/>
  <c r="M12" i="26"/>
  <c r="M14" i="26"/>
  <c r="M16" i="26"/>
  <c r="M18" i="26"/>
  <c r="M20" i="26"/>
  <c r="M22" i="26"/>
  <c r="M24" i="26"/>
  <c r="M26" i="26"/>
  <c r="K9" i="26"/>
  <c r="K11" i="26"/>
  <c r="K13" i="26"/>
  <c r="K15" i="26"/>
  <c r="K17" i="26"/>
  <c r="K19" i="26"/>
  <c r="K21" i="26"/>
  <c r="K23" i="26"/>
  <c r="K25" i="26"/>
  <c r="K27" i="26"/>
  <c r="K10" i="26"/>
  <c r="K12" i="26"/>
  <c r="K14" i="26"/>
  <c r="K16" i="26"/>
  <c r="K18" i="26"/>
  <c r="K20" i="26"/>
  <c r="K22" i="26"/>
  <c r="K24" i="26"/>
  <c r="K26" i="26"/>
  <c r="I9" i="26"/>
  <c r="I11" i="26"/>
  <c r="I13" i="26"/>
  <c r="I15" i="26"/>
  <c r="I17" i="26"/>
  <c r="I19" i="26"/>
  <c r="I21" i="26"/>
  <c r="I23" i="26"/>
  <c r="I25" i="26"/>
  <c r="I27" i="26"/>
  <c r="I10" i="26"/>
  <c r="I12" i="26"/>
  <c r="I14" i="26"/>
  <c r="I16" i="26"/>
  <c r="I18" i="26"/>
  <c r="I20" i="26"/>
  <c r="I22" i="26"/>
  <c r="I24" i="26"/>
  <c r="I26" i="26"/>
  <c r="E9" i="26"/>
  <c r="J9" i="26" s="1"/>
  <c r="E11" i="26"/>
  <c r="B8" i="21" s="1"/>
  <c r="E13" i="26"/>
  <c r="B10" i="21" s="1"/>
  <c r="E15" i="26"/>
  <c r="J15" i="26" s="1"/>
  <c r="E17" i="26"/>
  <c r="B14" i="21" s="1"/>
  <c r="E19" i="26"/>
  <c r="B16" i="21" s="1"/>
  <c r="E21" i="26"/>
  <c r="B18" i="21" s="1"/>
  <c r="E23" i="26"/>
  <c r="B20" i="21" s="1"/>
  <c r="E25" i="26"/>
  <c r="B22" i="21" s="1"/>
  <c r="E27" i="26"/>
  <c r="J27" i="26" s="1"/>
  <c r="E10" i="26"/>
  <c r="B7" i="21" s="1"/>
  <c r="E12" i="26"/>
  <c r="B9" i="21" s="1"/>
  <c r="E14" i="26"/>
  <c r="J14" i="26" s="1"/>
  <c r="E16" i="26"/>
  <c r="B13" i="21" s="1"/>
  <c r="E18" i="26"/>
  <c r="B15" i="21" s="1"/>
  <c r="E20" i="26"/>
  <c r="J20" i="26" s="1"/>
  <c r="E22" i="26"/>
  <c r="B19" i="21" s="1"/>
  <c r="E24" i="26"/>
  <c r="B21" i="21" s="1"/>
  <c r="E26" i="26"/>
  <c r="J26" i="26" s="1"/>
  <c r="L31" i="26"/>
  <c r="F31" i="26"/>
  <c r="C23" i="21" s="1"/>
  <c r="M30" i="26"/>
  <c r="K30" i="26"/>
  <c r="I30" i="26"/>
  <c r="E30" i="26"/>
  <c r="J30" i="26" s="1"/>
  <c r="M28" i="26"/>
  <c r="K28" i="26"/>
  <c r="I28" i="26"/>
  <c r="E28" i="26"/>
  <c r="J28" i="26" s="1"/>
  <c r="L10" i="26"/>
  <c r="L12" i="26"/>
  <c r="L14" i="26"/>
  <c r="L16" i="26"/>
  <c r="L18" i="26"/>
  <c r="L20" i="26"/>
  <c r="L22" i="26"/>
  <c r="L24" i="26"/>
  <c r="L26" i="26"/>
  <c r="L9" i="26"/>
  <c r="L11" i="26"/>
  <c r="L13" i="26"/>
  <c r="L15" i="26"/>
  <c r="L17" i="26"/>
  <c r="L19" i="26"/>
  <c r="L21" i="26"/>
  <c r="L23" i="26"/>
  <c r="L25" i="26"/>
  <c r="L27" i="26"/>
  <c r="F10" i="26"/>
  <c r="C7" i="21" s="1"/>
  <c r="F12" i="26"/>
  <c r="C9" i="21" s="1"/>
  <c r="F14" i="26"/>
  <c r="C11" i="21" s="1"/>
  <c r="F16" i="26"/>
  <c r="C13" i="21" s="1"/>
  <c r="F18" i="26"/>
  <c r="C15" i="21" s="1"/>
  <c r="F20" i="26"/>
  <c r="C17" i="21" s="1"/>
  <c r="F22" i="26"/>
  <c r="C19" i="21" s="1"/>
  <c r="F24" i="26"/>
  <c r="C21" i="21" s="1"/>
  <c r="F26" i="26"/>
  <c r="F9" i="26"/>
  <c r="F11" i="26"/>
  <c r="C8" i="21" s="1"/>
  <c r="F13" i="26"/>
  <c r="C10" i="21" s="1"/>
  <c r="F15" i="26"/>
  <c r="C12" i="21" s="1"/>
  <c r="F17" i="26"/>
  <c r="C14" i="21" s="1"/>
  <c r="F19" i="26"/>
  <c r="C16" i="21" s="1"/>
  <c r="F21" i="26"/>
  <c r="C18" i="21" s="1"/>
  <c r="F23" i="26"/>
  <c r="C20" i="21" s="1"/>
  <c r="F25" i="26"/>
  <c r="C22" i="21" s="1"/>
  <c r="F27" i="26"/>
  <c r="M31" i="26"/>
  <c r="K31" i="26"/>
  <c r="I31" i="26"/>
  <c r="E31" i="26"/>
  <c r="B23" i="21" s="1"/>
  <c r="L30" i="26"/>
  <c r="F30" i="26"/>
  <c r="M29" i="26"/>
  <c r="K29" i="26"/>
  <c r="I29" i="26"/>
  <c r="E29" i="26"/>
  <c r="J29" i="26" s="1"/>
  <c r="L28" i="26"/>
  <c r="F28" i="26"/>
  <c r="M27" i="26"/>
  <c r="O30" i="26"/>
  <c r="O28" i="26"/>
  <c r="O26" i="26"/>
  <c r="O24" i="26"/>
  <c r="O22" i="26"/>
  <c r="O20" i="26"/>
  <c r="O18" i="26"/>
  <c r="O16" i="26"/>
  <c r="O14" i="26"/>
  <c r="O12" i="26"/>
  <c r="O10" i="26"/>
  <c r="O31" i="26"/>
  <c r="O29" i="26"/>
  <c r="O27" i="26"/>
  <c r="O25" i="26"/>
  <c r="O23" i="26"/>
  <c r="O21" i="26"/>
  <c r="O19" i="26"/>
  <c r="O17" i="26"/>
  <c r="O15" i="26"/>
  <c r="O13" i="26"/>
  <c r="O11" i="26"/>
  <c r="R22" i="26"/>
  <c r="S22" i="26" s="1"/>
  <c r="F9" i="28"/>
  <c r="H9" i="28"/>
  <c r="L9" i="28" s="1"/>
  <c r="H10" i="28"/>
  <c r="H11" i="28"/>
  <c r="L11" i="28" s="1"/>
  <c r="H12" i="28"/>
  <c r="L12" i="28" s="1"/>
  <c r="H13" i="28"/>
  <c r="H14" i="28"/>
  <c r="L14" i="28" s="1"/>
  <c r="H17" i="28"/>
  <c r="L17" i="28" s="1"/>
  <c r="H19" i="28"/>
  <c r="L19" i="28" s="1"/>
  <c r="H21" i="28"/>
  <c r="L21" i="28" s="1"/>
  <c r="H23" i="28"/>
  <c r="L23" i="28" s="1"/>
  <c r="H25" i="28"/>
  <c r="L25" i="28" s="1"/>
  <c r="P16" i="28"/>
  <c r="S16" i="28" s="1"/>
  <c r="H16" i="28"/>
  <c r="P18" i="28"/>
  <c r="R18" i="28" s="1"/>
  <c r="H18" i="28"/>
  <c r="L18" i="28" s="1"/>
  <c r="P20" i="28"/>
  <c r="S20" i="28" s="1"/>
  <c r="P22" i="28"/>
  <c r="R22" i="28" s="1"/>
  <c r="P24" i="28"/>
  <c r="Q24" i="28" s="1"/>
  <c r="H24" i="28"/>
  <c r="S28" i="28"/>
  <c r="R28" i="28"/>
  <c r="H26" i="28"/>
  <c r="L26" i="28" s="1"/>
  <c r="H27" i="28"/>
  <c r="H28" i="28"/>
  <c r="L28" i="28" s="1"/>
  <c r="H30" i="28"/>
  <c r="H31" i="28"/>
  <c r="L31" i="28" s="1"/>
  <c r="W37" i="27"/>
  <c r="AC37" i="27"/>
  <c r="W38" i="27"/>
  <c r="AC38" i="27"/>
  <c r="W39" i="27"/>
  <c r="AC39" i="27"/>
  <c r="W40" i="27"/>
  <c r="AC40" i="27"/>
  <c r="W41" i="27"/>
  <c r="AC41" i="27"/>
  <c r="W42" i="27"/>
  <c r="W43" i="27"/>
  <c r="W44" i="27"/>
  <c r="V37" i="27"/>
  <c r="AB37" i="27"/>
  <c r="V38" i="27"/>
  <c r="AB38" i="27"/>
  <c r="V39" i="27"/>
  <c r="AB39" i="27"/>
  <c r="V40" i="27"/>
  <c r="AB40" i="27"/>
  <c r="V41" i="27"/>
  <c r="AB41" i="27"/>
  <c r="V42" i="27"/>
  <c r="V43" i="27"/>
  <c r="V44" i="27"/>
  <c r="R24" i="28"/>
  <c r="R16" i="28"/>
  <c r="Q16" i="28"/>
  <c r="S22" i="28"/>
  <c r="Q22" i="28"/>
  <c r="S18" i="28"/>
  <c r="Q18" i="28"/>
  <c r="G15" i="2" l="1"/>
  <c r="F15" i="2"/>
  <c r="H15" i="2" s="1"/>
  <c r="Q12" i="28"/>
  <c r="T12" i="28" s="1"/>
  <c r="S12" i="28"/>
  <c r="R12" i="28"/>
  <c r="S31" i="28"/>
  <c r="Q31" i="28"/>
  <c r="T31" i="28" s="1"/>
  <c r="R31" i="28"/>
  <c r="R9" i="28"/>
  <c r="T9" i="28" s="1"/>
  <c r="S9" i="28"/>
  <c r="Q9" i="28"/>
  <c r="S19" i="22"/>
  <c r="Q26" i="28"/>
  <c r="R26" i="28"/>
  <c r="S26" i="28"/>
  <c r="K32" i="22"/>
  <c r="L24" i="28"/>
  <c r="T28" i="28"/>
  <c r="G8" i="26"/>
  <c r="Q20" i="28"/>
  <c r="T20" i="28" s="1"/>
  <c r="Q27" i="22"/>
  <c r="S27" i="22" s="1"/>
  <c r="Q11" i="22"/>
  <c r="S11" i="22" s="1"/>
  <c r="R26" i="22"/>
  <c r="S26" i="22" s="1"/>
  <c r="Q12" i="22"/>
  <c r="S12" i="22" s="1"/>
  <c r="R19" i="22"/>
  <c r="Q17" i="22"/>
  <c r="S17" i="22" s="1"/>
  <c r="Q28" i="22"/>
  <c r="S28" i="22" s="1"/>
  <c r="P23" i="22"/>
  <c r="P20" i="22"/>
  <c r="S20" i="22" s="1"/>
  <c r="R22" i="22"/>
  <c r="S22" i="22" s="1"/>
  <c r="Q30" i="22"/>
  <c r="S30" i="22" s="1"/>
  <c r="R31" i="22"/>
  <c r="S31" i="22" s="1"/>
  <c r="Q22" i="22"/>
  <c r="R30" i="22"/>
  <c r="R16" i="22"/>
  <c r="S16" i="22" s="1"/>
  <c r="F24" i="16"/>
  <c r="J8" i="26"/>
  <c r="L13" i="28"/>
  <c r="P15" i="28"/>
  <c r="Q15" i="28" s="1"/>
  <c r="L22" i="28"/>
  <c r="R20" i="28"/>
  <c r="P15" i="22"/>
  <c r="S15" i="22" s="1"/>
  <c r="G25" i="16"/>
  <c r="G15" i="16"/>
  <c r="G11" i="16"/>
  <c r="P11" i="28"/>
  <c r="P17" i="28"/>
  <c r="P25" i="28"/>
  <c r="Q21" i="22"/>
  <c r="S21" i="22" s="1"/>
  <c r="G22" i="16"/>
  <c r="G19" i="16"/>
  <c r="T18" i="28"/>
  <c r="S24" i="28"/>
  <c r="T24" i="28" s="1"/>
  <c r="R8" i="22"/>
  <c r="S8" i="22" s="1"/>
  <c r="Q10" i="22"/>
  <c r="S10" i="22" s="1"/>
  <c r="Q14" i="22"/>
  <c r="S14" i="22" s="1"/>
  <c r="Q23" i="22"/>
  <c r="Q18" i="22"/>
  <c r="S18" i="22" s="1"/>
  <c r="R18" i="22"/>
  <c r="L10" i="28"/>
  <c r="L16" i="28"/>
  <c r="L20" i="28"/>
  <c r="P21" i="28"/>
  <c r="F13" i="2"/>
  <c r="H13" i="2" s="1"/>
  <c r="G13" i="2"/>
  <c r="F20" i="2"/>
  <c r="H20" i="2" s="1"/>
  <c r="G20" i="2"/>
  <c r="F14" i="2"/>
  <c r="H14" i="2" s="1"/>
  <c r="G14" i="2"/>
  <c r="R14" i="28"/>
  <c r="Q14" i="28"/>
  <c r="S14" i="28"/>
  <c r="R15" i="28"/>
  <c r="S15" i="28"/>
  <c r="Q25" i="28"/>
  <c r="S25" i="28"/>
  <c r="R25" i="28"/>
  <c r="Q27" i="28"/>
  <c r="S27" i="28"/>
  <c r="R27" i="28"/>
  <c r="F11" i="2"/>
  <c r="H11" i="2" s="1"/>
  <c r="G11" i="2"/>
  <c r="F17" i="2"/>
  <c r="H17" i="2" s="1"/>
  <c r="G17" i="2"/>
  <c r="F22" i="2"/>
  <c r="H22" i="2" s="1"/>
  <c r="G22" i="2"/>
  <c r="F19" i="2"/>
  <c r="H19" i="2" s="1"/>
  <c r="G19" i="2"/>
  <c r="G16" i="2"/>
  <c r="F16" i="2"/>
  <c r="H16" i="2" s="1"/>
  <c r="Q17" i="28"/>
  <c r="R17" i="28"/>
  <c r="S17" i="28"/>
  <c r="S23" i="28"/>
  <c r="Q23" i="28"/>
  <c r="R23" i="28"/>
  <c r="S30" i="28"/>
  <c r="R30" i="28"/>
  <c r="Q30" i="28"/>
  <c r="T22" i="28"/>
  <c r="T16" i="28"/>
  <c r="F18" i="2"/>
  <c r="H18" i="2" s="1"/>
  <c r="G18" i="2"/>
  <c r="F12" i="2"/>
  <c r="H12" i="2" s="1"/>
  <c r="G12" i="2"/>
  <c r="R19" i="28"/>
  <c r="S19" i="28"/>
  <c r="Q19" i="28"/>
  <c r="T19" i="28" s="1"/>
  <c r="Q21" i="28"/>
  <c r="R21" i="28"/>
  <c r="S21" i="28"/>
  <c r="G7" i="2"/>
  <c r="F7" i="2"/>
  <c r="H7" i="2" s="1"/>
  <c r="F9" i="2"/>
  <c r="H9" i="2" s="1"/>
  <c r="G9" i="2"/>
  <c r="F8" i="2"/>
  <c r="H8" i="2" s="1"/>
  <c r="G8" i="2"/>
  <c r="F21" i="2"/>
  <c r="H21" i="2" s="1"/>
  <c r="G21" i="2"/>
  <c r="F10" i="2"/>
  <c r="H10" i="2" s="1"/>
  <c r="G10" i="2"/>
  <c r="F23" i="2"/>
  <c r="H23" i="2" s="1"/>
  <c r="G23" i="2"/>
  <c r="S8" i="28"/>
  <c r="R8" i="28"/>
  <c r="Q8" i="28"/>
  <c r="Q11" i="28"/>
  <c r="S11" i="28"/>
  <c r="R11" i="28"/>
  <c r="R31" i="26"/>
  <c r="S31" i="26" s="1"/>
  <c r="R9" i="26"/>
  <c r="T9" i="26" s="1"/>
  <c r="N26" i="26"/>
  <c r="P10" i="28"/>
  <c r="P13" i="28"/>
  <c r="P29" i="28"/>
  <c r="L30" i="28"/>
  <c r="L27" i="28"/>
  <c r="L34" i="28" s="1"/>
  <c r="D23" i="21"/>
  <c r="E23" i="21" s="1"/>
  <c r="F23" i="21" s="1"/>
  <c r="H23" i="21" s="1"/>
  <c r="T8" i="26"/>
  <c r="R17" i="26"/>
  <c r="S17" i="26" s="1"/>
  <c r="R15" i="26"/>
  <c r="T15" i="26" s="1"/>
  <c r="J10" i="26"/>
  <c r="N10" i="26" s="1"/>
  <c r="R19" i="26"/>
  <c r="S19" i="26" s="1"/>
  <c r="J16" i="26"/>
  <c r="N16" i="26" s="1"/>
  <c r="R25" i="26"/>
  <c r="S25" i="26" s="1"/>
  <c r="T22" i="26"/>
  <c r="R20" i="26"/>
  <c r="T20" i="26" s="1"/>
  <c r="J17" i="26"/>
  <c r="N17" i="26" s="1"/>
  <c r="T31" i="26"/>
  <c r="R27" i="26"/>
  <c r="R13" i="26"/>
  <c r="R10" i="26"/>
  <c r="S10" i="26" s="1"/>
  <c r="J22" i="26"/>
  <c r="N22" i="26" s="1"/>
  <c r="N14" i="26"/>
  <c r="D7" i="21"/>
  <c r="E7" i="21" s="1"/>
  <c r="F7" i="21" s="1"/>
  <c r="H7" i="21" s="1"/>
  <c r="J23" i="26"/>
  <c r="N23" i="26" s="1"/>
  <c r="D16" i="21"/>
  <c r="E16" i="21" s="1"/>
  <c r="F16" i="21" s="1"/>
  <c r="H16" i="21" s="1"/>
  <c r="N29" i="26"/>
  <c r="R29" i="26"/>
  <c r="T29" i="26" s="1"/>
  <c r="R30" i="26"/>
  <c r="U30" i="26" s="1"/>
  <c r="D13" i="21"/>
  <c r="E13" i="21" s="1"/>
  <c r="G13" i="21" s="1"/>
  <c r="D18" i="21"/>
  <c r="E18" i="21" s="1"/>
  <c r="F18" i="21" s="1"/>
  <c r="H18" i="21" s="1"/>
  <c r="J11" i="26"/>
  <c r="N11" i="26" s="1"/>
  <c r="R24" i="26"/>
  <c r="T24" i="26" s="1"/>
  <c r="R18" i="26"/>
  <c r="U18" i="26" s="1"/>
  <c r="R12" i="26"/>
  <c r="S12" i="26" s="1"/>
  <c r="R23" i="26"/>
  <c r="T23" i="26" s="1"/>
  <c r="R11" i="26"/>
  <c r="S11" i="26" s="1"/>
  <c r="N8" i="26"/>
  <c r="G23" i="21"/>
  <c r="S9" i="26"/>
  <c r="D15" i="21"/>
  <c r="E15" i="21" s="1"/>
  <c r="D8" i="21"/>
  <c r="E8" i="21" s="1"/>
  <c r="D21" i="21"/>
  <c r="E21" i="21" s="1"/>
  <c r="D22" i="21"/>
  <c r="E22" i="21" s="1"/>
  <c r="D14" i="21"/>
  <c r="E14" i="21" s="1"/>
  <c r="D19" i="21"/>
  <c r="E19" i="21" s="1"/>
  <c r="D9" i="21"/>
  <c r="E9" i="21" s="1"/>
  <c r="D20" i="21"/>
  <c r="E20" i="21" s="1"/>
  <c r="D10" i="21"/>
  <c r="E10" i="21" s="1"/>
  <c r="U22" i="26"/>
  <c r="T17" i="26"/>
  <c r="N30" i="26"/>
  <c r="R14" i="26"/>
  <c r="H9" i="26"/>
  <c r="N9" i="26" s="1"/>
  <c r="U31" i="26"/>
  <c r="N15" i="26"/>
  <c r="N27" i="26"/>
  <c r="R16" i="26"/>
  <c r="N20" i="26"/>
  <c r="R28" i="26"/>
  <c r="J31" i="26"/>
  <c r="N31" i="26" s="1"/>
  <c r="J24" i="26"/>
  <c r="N24" i="26" s="1"/>
  <c r="J18" i="26"/>
  <c r="N18" i="26" s="1"/>
  <c r="J12" i="26"/>
  <c r="N12" i="26" s="1"/>
  <c r="J25" i="26"/>
  <c r="N25" i="26" s="1"/>
  <c r="J19" i="26"/>
  <c r="N19" i="26" s="1"/>
  <c r="J13" i="26"/>
  <c r="N13" i="26" s="1"/>
  <c r="B12" i="21"/>
  <c r="D12" i="21" s="1"/>
  <c r="E12" i="21" s="1"/>
  <c r="B17" i="21"/>
  <c r="D17" i="21" s="1"/>
  <c r="E17" i="21" s="1"/>
  <c r="B11" i="21"/>
  <c r="D11" i="21" s="1"/>
  <c r="E11" i="21" s="1"/>
  <c r="R21" i="26"/>
  <c r="R26" i="26"/>
  <c r="N28" i="26"/>
  <c r="J21" i="26"/>
  <c r="N21" i="26" s="1"/>
  <c r="V8" i="26" l="1"/>
  <c r="U9" i="26"/>
  <c r="V9" i="26" s="1"/>
  <c r="S30" i="26"/>
  <c r="T25" i="26"/>
  <c r="T17" i="28"/>
  <c r="L35" i="28"/>
  <c r="N35" i="26"/>
  <c r="S23" i="26"/>
  <c r="T8" i="28"/>
  <c r="T14" i="28"/>
  <c r="S23" i="22"/>
  <c r="T26" i="28"/>
  <c r="R10" i="28"/>
  <c r="Q10" i="28"/>
  <c r="T10" i="28" s="1"/>
  <c r="S10" i="28"/>
  <c r="Q13" i="28"/>
  <c r="S13" i="28"/>
  <c r="R13" i="28"/>
  <c r="U8" i="26"/>
  <c r="T30" i="28"/>
  <c r="T27" i="28"/>
  <c r="T25" i="28"/>
  <c r="S29" i="28"/>
  <c r="R29" i="28"/>
  <c r="Q29" i="28"/>
  <c r="G7" i="21"/>
  <c r="T11" i="28"/>
  <c r="T21" i="28"/>
  <c r="T23" i="28"/>
  <c r="T15" i="28"/>
  <c r="T11" i="26"/>
  <c r="T18" i="26"/>
  <c r="U12" i="26"/>
  <c r="G18" i="21"/>
  <c r="S18" i="26"/>
  <c r="U20" i="26"/>
  <c r="U25" i="26"/>
  <c r="U23" i="26"/>
  <c r="S24" i="26"/>
  <c r="U17" i="26"/>
  <c r="V17" i="26" s="1"/>
  <c r="T19" i="26"/>
  <c r="S20" i="26"/>
  <c r="U15" i="26"/>
  <c r="V22" i="26"/>
  <c r="U11" i="26"/>
  <c r="U24" i="26"/>
  <c r="G16" i="21"/>
  <c r="S15" i="26"/>
  <c r="U19" i="26"/>
  <c r="F13" i="21"/>
  <c r="H13" i="21" s="1"/>
  <c r="S27" i="26"/>
  <c r="U27" i="26"/>
  <c r="S13" i="26"/>
  <c r="T13" i="26"/>
  <c r="U13" i="26"/>
  <c r="S29" i="26"/>
  <c r="U29" i="26"/>
  <c r="U10" i="26"/>
  <c r="T10" i="26"/>
  <c r="T30" i="26"/>
  <c r="V31" i="26"/>
  <c r="N34" i="26"/>
  <c r="T12" i="26"/>
  <c r="T27" i="26"/>
  <c r="F12" i="21"/>
  <c r="H12" i="21" s="1"/>
  <c r="G12" i="21"/>
  <c r="U26" i="26"/>
  <c r="T26" i="26"/>
  <c r="S26" i="26"/>
  <c r="G17" i="21"/>
  <c r="F17" i="21"/>
  <c r="H17" i="21" s="1"/>
  <c r="F20" i="21"/>
  <c r="H20" i="21" s="1"/>
  <c r="G20" i="21"/>
  <c r="G21" i="21"/>
  <c r="F21" i="21"/>
  <c r="H21" i="21" s="1"/>
  <c r="F8" i="21"/>
  <c r="H8" i="21" s="1"/>
  <c r="G8" i="21"/>
  <c r="F11" i="21"/>
  <c r="H11" i="21" s="1"/>
  <c r="G11" i="21"/>
  <c r="S16" i="26"/>
  <c r="T16" i="26"/>
  <c r="U16" i="26"/>
  <c r="S14" i="26"/>
  <c r="U14" i="26"/>
  <c r="T14" i="26"/>
  <c r="G10" i="21"/>
  <c r="F10" i="21"/>
  <c r="H10" i="21" s="1"/>
  <c r="F19" i="21"/>
  <c r="H19" i="21" s="1"/>
  <c r="G19" i="21"/>
  <c r="F22" i="21"/>
  <c r="H22" i="21" s="1"/>
  <c r="G22" i="21"/>
  <c r="S21" i="26"/>
  <c r="T21" i="26"/>
  <c r="U21" i="26"/>
  <c r="G9" i="21"/>
  <c r="F9" i="21"/>
  <c r="H9" i="21" s="1"/>
  <c r="F14" i="21"/>
  <c r="H14" i="21" s="1"/>
  <c r="G14" i="21"/>
  <c r="F15" i="21"/>
  <c r="H15" i="21" s="1"/>
  <c r="G15" i="21"/>
  <c r="S28" i="26"/>
  <c r="T28" i="26"/>
  <c r="U28" i="26"/>
  <c r="V23" i="26" l="1"/>
  <c r="V30" i="26"/>
  <c r="V25" i="26"/>
  <c r="V18" i="26"/>
  <c r="V11" i="26"/>
  <c r="T29" i="28"/>
  <c r="T13" i="28"/>
  <c r="T32" i="28" s="1"/>
  <c r="V24" i="26"/>
  <c r="V12" i="26"/>
  <c r="V29" i="26"/>
  <c r="V20" i="26"/>
  <c r="V19" i="26"/>
  <c r="V15" i="26"/>
  <c r="V27" i="26"/>
  <c r="V10" i="26"/>
  <c r="V13" i="26"/>
  <c r="V26" i="26"/>
  <c r="V28" i="26"/>
  <c r="V21" i="26"/>
  <c r="V14" i="26"/>
  <c r="V16" i="26"/>
  <c r="V32" i="26" l="1"/>
</calcChain>
</file>

<file path=xl/sharedStrings.xml><?xml version="1.0" encoding="utf-8"?>
<sst xmlns="http://schemas.openxmlformats.org/spreadsheetml/2006/main" count="351" uniqueCount="159">
  <si>
    <t>GRADO</t>
  </si>
  <si>
    <t>EE 14</t>
  </si>
  <si>
    <t>OO 14</t>
  </si>
  <si>
    <t>EE 15</t>
  </si>
  <si>
    <t>OO 15</t>
  </si>
  <si>
    <t>EE 16</t>
  </si>
  <si>
    <t>OO 16</t>
  </si>
  <si>
    <t>EE 17</t>
  </si>
  <si>
    <t>OO 17</t>
  </si>
  <si>
    <t>EE 18</t>
  </si>
  <si>
    <t>OO 18</t>
  </si>
  <si>
    <t>MUNICIPALIDAD DE CONCHALI
Personal y Remuneraciones</t>
  </si>
  <si>
    <t>SUELDO
BASE</t>
  </si>
  <si>
    <t>ASIG. MPAL.
D.L. 3551/81</t>
  </si>
  <si>
    <t>ASIG. ESP.
L. 19.529/97</t>
  </si>
  <si>
    <t>INCREM.</t>
  </si>
  <si>
    <t>B. SALUD
L.18.566-3</t>
  </si>
  <si>
    <t>B. AFP
L.18.675-10</t>
  </si>
  <si>
    <t>B.INP
L.18675-11</t>
  </si>
  <si>
    <t>BON. UNICA
L.18.717-3Y4</t>
  </si>
  <si>
    <t>SUELDO</t>
  </si>
  <si>
    <t>ASIG. MPAL.</t>
  </si>
  <si>
    <t>SUBTOTAL</t>
  </si>
  <si>
    <t>VALOR HORA</t>
  </si>
  <si>
    <t xml:space="preserve">VALOR HORA </t>
  </si>
  <si>
    <t>TOPE 40 HRS.</t>
  </si>
  <si>
    <t>BASE</t>
  </si>
  <si>
    <t>D.L. 3551/81</t>
  </si>
  <si>
    <t>NORMAL</t>
  </si>
  <si>
    <t>AL 25%</t>
  </si>
  <si>
    <t>Juez</t>
  </si>
  <si>
    <t>JUEZ</t>
  </si>
  <si>
    <t>TERRITORIO NACIONAL</t>
  </si>
  <si>
    <t>%</t>
  </si>
  <si>
    <t>E.U.S.</t>
  </si>
  <si>
    <t>1A</t>
  </si>
  <si>
    <t>ASIG. ALCALDE</t>
  </si>
  <si>
    <t xml:space="preserve"> ASIG. JUEZ</t>
  </si>
  <si>
    <t>BASE 
CALCULO
INCENTIVO</t>
  </si>
  <si>
    <t>Homologado</t>
  </si>
  <si>
    <t>Bonif. Base
mensual</t>
  </si>
  <si>
    <t>Bonif. Gest.
Institucional
mensual</t>
  </si>
  <si>
    <t>Bonif. Gest.
Colectivo
mensual</t>
  </si>
  <si>
    <t>CUADRO BASICO DE REMUNERACION AÑO 2015
RIGE A CONTAR DEL 01-01-2015 AL 30-11-2015
LEY Nº 20.799 del 01/12/2014</t>
  </si>
  <si>
    <t>HORAS EXTRAS AÑO 2014</t>
  </si>
  <si>
    <t>Rige a contar del 01-12-2014 al 30-12-2014</t>
  </si>
  <si>
    <t>TOTAL
HABERES
IMPONIBLE</t>
  </si>
  <si>
    <t xml:space="preserve">
Dirección de administarción y Fiananzas
Personal y Remuneraciones</t>
  </si>
  <si>
    <t>TOTAL 
PMG</t>
  </si>
  <si>
    <t>HORAS EXTRAS AÑO 2016</t>
  </si>
  <si>
    <t>VIATICOS AÑO 2016</t>
  </si>
  <si>
    <t>CUADRO BASICO DE REMUNERACION AÑO 2015
LEY Nº 20.883
RIGE A CONTAR DEL 01-12-2015 AL 30-11-2016</t>
  </si>
  <si>
    <t>Rige a contar del 01-12-2015 al 30-11-2016</t>
  </si>
  <si>
    <t>CONTRALORÍA GENERAL DE LA REPÚBLICA</t>
  </si>
  <si>
    <t>División de Personal de la Administración del Estado</t>
  </si>
  <si>
    <t>Unidad de Estudios Remuneratorios</t>
  </si>
  <si>
    <t>ESCALA ÚNICA DE SUELDOS DECRETO LEY N° 249, DE 1973</t>
  </si>
  <si>
    <t>LEY N° 20.883</t>
  </si>
  <si>
    <t>Vigencia a contar de 01.12.2015 (4,1%)</t>
  </si>
  <si>
    <t>Grados</t>
  </si>
  <si>
    <t>Sueldo Base</t>
  </si>
  <si>
    <t>Asig. Profesional Ley N° 19.185 art.19°</t>
  </si>
  <si>
    <t>Asig. Resp. Supe. 40% S.B.</t>
  </si>
  <si>
    <t>Asig. Ley 19.185, art.18° (sustitutiva D.L. N° 2.411, de 1978 - D.L. N° 3.551 de 1981 - Ley N° 18.717)</t>
  </si>
  <si>
    <t>Asig. Esp. D.L. N° 3.551 (*)</t>
  </si>
  <si>
    <t>D.L. N° 2.411 de 1978 (*)</t>
  </si>
  <si>
    <t>Ley N° 18.717 - Art. 4 (*)</t>
  </si>
  <si>
    <t>Aut. De Gob. - Jefes Super. Servicios</t>
  </si>
  <si>
    <t>Directivos c/prof</t>
  </si>
  <si>
    <t>Directivos s/prof</t>
  </si>
  <si>
    <t>Profesionales</t>
  </si>
  <si>
    <t>Tec. Admin. y Aux.</t>
  </si>
  <si>
    <t>Art.1 - Art.11</t>
  </si>
  <si>
    <t>Proce Dato</t>
  </si>
  <si>
    <t>Grados Altos</t>
  </si>
  <si>
    <t>Grados Bajos  s/prof</t>
  </si>
  <si>
    <t>Grados Bajos  c/prof</t>
  </si>
  <si>
    <t>OTROS ESTIPENDIOS                                   (hasta el 31-12-2015)</t>
  </si>
  <si>
    <t>OTROS ESTIPENDIOS                                     (a contar de 01-01-2016)</t>
  </si>
  <si>
    <t>A</t>
  </si>
  <si>
    <t>ASIGNACIÓN FAMILIAR</t>
  </si>
  <si>
    <t xml:space="preserve">ASIGNACIÓN FAMILIAR </t>
  </si>
  <si>
    <t>B</t>
  </si>
  <si>
    <t>Ley N° 20.763 a contar de 01.07.2015</t>
  </si>
  <si>
    <t xml:space="preserve">Ley N° 20.763 a contar de 01.01.2016 </t>
  </si>
  <si>
    <t>C</t>
  </si>
  <si>
    <t>• Ingreso hasta $ 252.882</t>
  </si>
  <si>
    <t>• Ingreso hasta $ 262.326:</t>
  </si>
  <si>
    <t>1-A</t>
  </si>
  <si>
    <t>• Ingreso entre $ 252.882 y $ 369.362</t>
  </si>
  <si>
    <t>• Ingreso entre $ 262.326 y $ 383.156</t>
  </si>
  <si>
    <t>1-B</t>
  </si>
  <si>
    <t>• Ingreso entre $ 369.362 y $ 576.080</t>
  </si>
  <si>
    <t>• Ingreso entre $ 383.156 y $ 597.593</t>
  </si>
  <si>
    <t>1-C</t>
  </si>
  <si>
    <t>• Ingreso superior a $ 576.080</t>
  </si>
  <si>
    <t>• Ingreso superior a $ 597.593</t>
  </si>
  <si>
    <t>INGRESO MÍNIMO</t>
  </si>
  <si>
    <t>Ley N° 20.763 a contar de 01.01.2016</t>
  </si>
  <si>
    <t xml:space="preserve">Ingreso MIN MENSUAL     </t>
  </si>
  <si>
    <t xml:space="preserve">Ingreso MIN NO REM     </t>
  </si>
  <si>
    <t xml:space="preserve">I.M.No REM </t>
  </si>
  <si>
    <t>PÉRDIDA DE CAJA LEY N°18.834</t>
  </si>
  <si>
    <t>DTO. 845/74 Hacienda (define tramos)</t>
  </si>
  <si>
    <t xml:space="preserve">1a Cat 15% Gr.31° EUS            </t>
  </si>
  <si>
    <t xml:space="preserve">2a Cat 10% Gr.31° EUS             </t>
  </si>
  <si>
    <t xml:space="preserve">3a Cat  5% Gr.31°  EUS             </t>
  </si>
  <si>
    <t>MOVILIZACIÓN LEY N° 18.834</t>
  </si>
  <si>
    <t xml:space="preserve">1a Cat 40% Gr.31° EUS            </t>
  </si>
  <si>
    <t xml:space="preserve">2a Cat 35% Gr.31° EUS            </t>
  </si>
  <si>
    <t xml:space="preserve">3a Cat 30% Gr.31°  EUS           </t>
  </si>
  <si>
    <t>VIÁTICOS ADMINISTRACIÓN CIVIL</t>
  </si>
  <si>
    <t>D.F.L. N° 262, 1977, Min. Hac. Art. 4</t>
  </si>
  <si>
    <t>D.F.L. N° 262, 1977, Min. Hac. Art. 4 bis</t>
  </si>
  <si>
    <t>DFL 262/77 Art. 4 Modif por DS 1.363/92 ( HCDA)</t>
  </si>
  <si>
    <t>DFL 262/77 Art. 4 bis Modif por Ley 20.883</t>
  </si>
  <si>
    <t>PARA GDO</t>
  </si>
  <si>
    <t>100% **</t>
  </si>
  <si>
    <t>40%</t>
  </si>
  <si>
    <t>30%</t>
  </si>
  <si>
    <t>20%</t>
  </si>
  <si>
    <t>35%</t>
  </si>
  <si>
    <t>24%</t>
  </si>
  <si>
    <t>A al 4°</t>
  </si>
  <si>
    <t>B Y C</t>
  </si>
  <si>
    <t>5° al 10°</t>
  </si>
  <si>
    <t>1-A al 4°</t>
  </si>
  <si>
    <t>11° al 31°</t>
  </si>
  <si>
    <t>Ley 15.076</t>
  </si>
  <si>
    <t>11° al 21°</t>
  </si>
  <si>
    <t>Ad.Honorem</t>
  </si>
  <si>
    <t>22° al 31°</t>
  </si>
  <si>
    <t>VIÁTICO INTERNACIONAL</t>
  </si>
  <si>
    <t>Decreto N° 1, de 1991, Min. Hacienda (Fija monto de viático)</t>
  </si>
  <si>
    <t>** Afecto al límite del Art. 8 del D.F.L. N° 262, 1977, Min. Hacienda.</t>
  </si>
  <si>
    <t>Nota 1 : Factor de incremento previsional del Art. 2, inc. 2 del D.L. N° 3.501, 1980, es de 13,05%, aplicado sobre el sueldo base, más la asignación de antigüedad, según corresponda.</t>
  </si>
  <si>
    <t>Nota 2 : No se incluyen asignaciones de: Direccion Superior del Art. 1° de la Ley N° 19.863; de Antigüedad del Art. 6° de D.L. N° 249, 1974; de Modernización del Art. 1° de la Ley N° 19.553; y de Alta Dirección Pública del Art. sexagésimo quinto de la Ley N° 19.882, por ser en función del nombramiento.</t>
  </si>
  <si>
    <t>(*): Asignaciones que sólo aplican al personal afecto a lo establecido en el inciso final del Art. 18 de la Ley N°19.185.</t>
  </si>
  <si>
    <t>ASIG.
PROFESIONAL</t>
  </si>
  <si>
    <t>CUADRO BASICO DE REMUNERACION AÑO 2016
LEY Nº 20.883
RIGE A CONTAR DEL 01-12-2015 AL 30-11-2016</t>
  </si>
  <si>
    <t>Unidad Monetaria</t>
  </si>
  <si>
    <t>Pesos chilenos</t>
  </si>
  <si>
    <t>Escalafon</t>
  </si>
  <si>
    <t>Alcalde</t>
  </si>
  <si>
    <t>Directivo</t>
  </si>
  <si>
    <t>Directivo - Profesional</t>
  </si>
  <si>
    <t>Directivo - Profesional -Jefatura</t>
  </si>
  <si>
    <t>Profesional -Jefatura -Técnico</t>
  </si>
  <si>
    <t>Administrativo -Técnico</t>
  </si>
  <si>
    <t>Administrativo</t>
  </si>
  <si>
    <t>Auxliar chofer - Auxiliar</t>
  </si>
  <si>
    <t>Auxiliar</t>
  </si>
  <si>
    <t xml:space="preserve">
Dirección de Administarción y Fiananzas
Personal y Remuneraciones</t>
  </si>
  <si>
    <t xml:space="preserve">(*): Asignación profesional: </t>
  </si>
  <si>
    <t>Procede en la medida que de cumplimiento a lo establecido en el art. 1º de la ley 20.922</t>
  </si>
  <si>
    <t xml:space="preserve">(**) Asignación Directivo - Jefatura: </t>
  </si>
  <si>
    <t xml:space="preserve">Corresponde al personal de planta y contrata, regido por la ley Nº 18.883, de las plantas Jefaturas, Profesionales y Directivos, una asignación especial de Directivo-Jefatura, </t>
  </si>
  <si>
    <t xml:space="preserve">siempre que no tengan derecho a la asignación del artículo 1° de esta ley. La asignación del presente artículo sólo se concederá al personal antes señalado que </t>
  </si>
  <si>
    <t>se encontraba en funciones en las mencionadas plantas al 1 de enero de 2015. (Ley 20.922)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</si>
</sst>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\ * #,##0.00_ ;_ &quot;$&quot;\ * \-#,##0.00_ ;_ &quot;$&quot;\ * &quot;-&quot;??_ ;_ @_ "/>
    <numFmt numFmtId="165" formatCode="0.0%"/>
    <numFmt numFmtId="166" formatCode="0.0000%"/>
    <numFmt numFmtId="167" formatCode="_ &quot;$&quot;\ * #,##0_ ;_ &quot;$&quot;\ * \-#,##0_ ;_ &quot;$&quot;\ * &quot;-&quot;??_ ;_ @_ "/>
  </numFmts>
  <fonts count="29" x14ac:knownFonts="1">
    <font>
      <sz val="10"/>
      <name val="Arial"/>
    </font>
    <font>
      <sz val="10"/>
      <name val="Arial"/>
    </font>
    <font>
      <sz val="10"/>
      <name val="Bookman Old Style"/>
      <family val="1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Bookman Old Style"/>
      <family val="1"/>
    </font>
    <font>
      <b/>
      <sz val="8"/>
      <name val="Bookman Old Style"/>
      <family val="1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Bookman Old Style"/>
      <family val="1"/>
    </font>
    <font>
      <b/>
      <sz val="12"/>
      <name val="Bookman Old Style"/>
      <family val="1"/>
    </font>
    <font>
      <sz val="9"/>
      <name val="Bookman Old Style"/>
      <family val="1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uble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double">
        <color theme="3" tint="0.39988402966399123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double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double">
        <color theme="3" tint="0.39994506668294322"/>
      </left>
      <right/>
      <top/>
      <bottom/>
      <diagonal/>
    </border>
    <border>
      <left/>
      <right style="double">
        <color theme="3" tint="0.39994506668294322"/>
      </right>
      <top/>
      <bottom/>
      <diagonal/>
    </border>
    <border>
      <left style="double">
        <color theme="3" tint="0.39994506668294322"/>
      </left>
      <right/>
      <top/>
      <bottom style="double">
        <color theme="3" tint="0.39994506668294322"/>
      </bottom>
      <diagonal/>
    </border>
    <border>
      <left/>
      <right/>
      <top/>
      <bottom style="double">
        <color theme="3" tint="0.39994506668294322"/>
      </bottom>
      <diagonal/>
    </border>
    <border>
      <left/>
      <right style="double">
        <color theme="3" tint="0.39994506668294322"/>
      </right>
      <top/>
      <bottom style="double">
        <color theme="3" tint="0.39994506668294322"/>
      </bottom>
      <diagonal/>
    </border>
    <border>
      <left style="double">
        <color theme="3" tint="0.39994506668294322"/>
      </left>
      <right/>
      <top/>
      <bottom style="double">
        <color theme="3" tint="0.39991454817346722"/>
      </bottom>
      <diagonal/>
    </border>
    <border>
      <left/>
      <right/>
      <top/>
      <bottom style="double">
        <color theme="3" tint="0.39991454817346722"/>
      </bottom>
      <diagonal/>
    </border>
    <border>
      <left/>
      <right style="double">
        <color theme="3" tint="0.39994506668294322"/>
      </right>
      <top/>
      <bottom style="double">
        <color theme="3" tint="0.39991454817346722"/>
      </bottom>
      <diagonal/>
    </border>
    <border>
      <left style="double">
        <color theme="3" tint="0.39991454817346722"/>
      </left>
      <right style="double">
        <color theme="3" tint="0.39994506668294322"/>
      </right>
      <top/>
      <bottom/>
      <diagonal/>
    </border>
    <border>
      <left style="double">
        <color theme="3" tint="0.39994506668294322"/>
      </left>
      <right style="double">
        <color theme="3" tint="0.39994506668294322"/>
      </right>
      <top/>
      <bottom/>
      <diagonal/>
    </border>
    <border>
      <left/>
      <right style="double">
        <color theme="3" tint="0.39988402966399123"/>
      </right>
      <top/>
      <bottom/>
      <diagonal/>
    </border>
    <border>
      <left style="double">
        <color rgb="FF538DD5"/>
      </left>
      <right/>
      <top/>
      <bottom/>
      <diagonal/>
    </border>
    <border>
      <left/>
      <right style="double">
        <color rgb="FF538DD5"/>
      </right>
      <top/>
      <bottom/>
      <diagonal/>
    </border>
    <border>
      <left/>
      <right/>
      <top style="double">
        <color theme="3" tint="0.39994506668294322"/>
      </top>
      <bottom/>
      <diagonal/>
    </border>
    <border>
      <left style="double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double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double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double">
        <color theme="3" tint="0.39994506668294322"/>
      </bottom>
      <diagonal/>
    </border>
    <border>
      <left style="double">
        <color theme="3" tint="0.39988402966399123"/>
      </left>
      <right style="hair">
        <color theme="3" tint="0.39994506668294322"/>
      </right>
      <top style="hair">
        <color theme="3" tint="0.39994506668294322"/>
      </top>
      <bottom style="double">
        <color theme="3" tint="0.39994506668294322"/>
      </bottom>
      <diagonal/>
    </border>
    <border>
      <left style="hair">
        <color theme="3" tint="0.39994506668294322"/>
      </left>
      <right style="double">
        <color theme="3" tint="0.39994506668294322"/>
      </right>
      <top style="hair">
        <color theme="3" tint="0.39994506668294322"/>
      </top>
      <bottom style="double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double">
        <color theme="3" tint="0.39994506668294322"/>
      </top>
      <bottom style="hair">
        <color theme="3" tint="0.39994506668294322"/>
      </bottom>
      <diagonal/>
    </border>
    <border>
      <left style="double">
        <color theme="3" tint="0.39985351115451523"/>
      </left>
      <right/>
      <top style="double">
        <color theme="3" tint="0.39988402966399123"/>
      </top>
      <bottom/>
      <diagonal/>
    </border>
    <border>
      <left/>
      <right/>
      <top style="double">
        <color theme="3" tint="0.39988402966399123"/>
      </top>
      <bottom/>
      <diagonal/>
    </border>
    <border>
      <left/>
      <right style="double">
        <color theme="3" tint="0.39988402966399123"/>
      </right>
      <top style="double">
        <color theme="3" tint="0.39988402966399123"/>
      </top>
      <bottom/>
      <diagonal/>
    </border>
    <border>
      <left style="double">
        <color theme="3" tint="0.39994506668294322"/>
      </left>
      <right/>
      <top style="double">
        <color theme="3" tint="0.39994506668294322"/>
      </top>
      <bottom/>
      <diagonal/>
    </border>
    <border>
      <left/>
      <right style="double">
        <color theme="3" tint="0.39994506668294322"/>
      </right>
      <top style="double">
        <color theme="3" tint="0.39994506668294322"/>
      </top>
      <bottom/>
      <diagonal/>
    </border>
    <border>
      <left style="double">
        <color theme="3" tint="0.39994506668294322"/>
      </left>
      <right/>
      <top style="double">
        <color theme="3" tint="0.39991454817346722"/>
      </top>
      <bottom/>
      <diagonal/>
    </border>
    <border>
      <left/>
      <right/>
      <top style="double">
        <color theme="3" tint="0.39991454817346722"/>
      </top>
      <bottom/>
      <diagonal/>
    </border>
    <border>
      <left/>
      <right style="double">
        <color theme="3" tint="0.39994506668294322"/>
      </right>
      <top style="double">
        <color theme="3" tint="0.39991454817346722"/>
      </top>
      <bottom/>
      <diagonal/>
    </border>
    <border>
      <left style="double">
        <color theme="3" tint="0.39994506668294322"/>
      </left>
      <right/>
      <top style="double">
        <color theme="3" tint="0.39991454817346722"/>
      </top>
      <bottom style="double">
        <color theme="3" tint="0.39991454817346722"/>
      </bottom>
      <diagonal/>
    </border>
    <border>
      <left/>
      <right/>
      <top style="double">
        <color theme="3" tint="0.39991454817346722"/>
      </top>
      <bottom style="double">
        <color theme="3" tint="0.39991454817346722"/>
      </bottom>
      <diagonal/>
    </border>
    <border>
      <left/>
      <right style="double">
        <color theme="3" tint="0.39991454817346722"/>
      </right>
      <top style="double">
        <color theme="3" tint="0.39991454817346722"/>
      </top>
      <bottom style="double">
        <color theme="3" tint="0.39991454817346722"/>
      </bottom>
      <diagonal/>
    </border>
    <border>
      <left style="hair">
        <color theme="3" tint="0.39994506668294322"/>
      </left>
      <right style="double">
        <color theme="3" tint="0.39994506668294322"/>
      </right>
      <top style="double">
        <color theme="3" tint="0.39994506668294322"/>
      </top>
      <bottom style="hair">
        <color theme="3" tint="0.39994506668294322"/>
      </bottom>
      <diagonal/>
    </border>
    <border>
      <left style="double">
        <color theme="3" tint="0.39994506668294322"/>
      </left>
      <right/>
      <top style="double">
        <color theme="3" tint="0.39994506668294322"/>
      </top>
      <bottom style="double">
        <color theme="3" tint="0.39994506668294322"/>
      </bottom>
      <diagonal/>
    </border>
    <border>
      <left/>
      <right/>
      <top style="double">
        <color theme="3" tint="0.39994506668294322"/>
      </top>
      <bottom style="double">
        <color theme="3" tint="0.39994506668294322"/>
      </bottom>
      <diagonal/>
    </border>
    <border>
      <left/>
      <right style="double">
        <color theme="3" tint="0.39994506668294322"/>
      </right>
      <top style="double">
        <color theme="3" tint="0.39994506668294322"/>
      </top>
      <bottom style="double">
        <color theme="3" tint="0.39994506668294322"/>
      </bottom>
      <diagonal/>
    </border>
    <border>
      <left style="double">
        <color theme="3" tint="0.39994506668294322"/>
      </left>
      <right/>
      <top style="double">
        <color theme="3" tint="0.39994506668294322"/>
      </top>
      <bottom style="double">
        <color theme="3" tint="0.39991454817346722"/>
      </bottom>
      <diagonal/>
    </border>
    <border>
      <left/>
      <right/>
      <top style="double">
        <color theme="3" tint="0.39994506668294322"/>
      </top>
      <bottom style="double">
        <color theme="3" tint="0.39991454817346722"/>
      </bottom>
      <diagonal/>
    </border>
    <border>
      <left/>
      <right style="double">
        <color theme="3" tint="0.39994506668294322"/>
      </right>
      <top style="double">
        <color theme="3" tint="0.39994506668294322"/>
      </top>
      <bottom style="double">
        <color theme="3" tint="0.39991454817346722"/>
      </bottom>
      <diagonal/>
    </border>
    <border>
      <left style="double">
        <color theme="3" tint="0.39994506668294322"/>
      </left>
      <right style="hair">
        <color theme="3" tint="0.39994506668294322"/>
      </right>
      <top style="double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double">
        <color theme="3" tint="0.39994506668294322"/>
      </top>
      <bottom style="hair">
        <color theme="3" tint="0.39994506668294322"/>
      </bottom>
      <diagonal/>
    </border>
    <border>
      <left style="double">
        <color theme="3" tint="0.39988402966399123"/>
      </left>
      <right style="hair">
        <color theme="3" tint="0.39994506668294322"/>
      </right>
      <top style="double">
        <color theme="3" tint="0.39994506668294322"/>
      </top>
      <bottom style="hair">
        <color theme="3" tint="0.3999450666829432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0" fillId="0" borderId="0"/>
    <xf numFmtId="0" fontId="19" fillId="0" borderId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38" fontId="2" fillId="0" borderId="0" xfId="0" applyNumberFormat="1" applyFont="1"/>
    <xf numFmtId="38" fontId="4" fillId="0" borderId="1" xfId="0" applyNumberFormat="1" applyFont="1" applyBorder="1"/>
    <xf numFmtId="0" fontId="0" fillId="0" borderId="0" xfId="0" applyBorder="1"/>
    <xf numFmtId="38" fontId="7" fillId="2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8" fontId="0" fillId="0" borderId="0" xfId="0" applyNumberFormat="1"/>
    <xf numFmtId="0" fontId="8" fillId="0" borderId="1" xfId="0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8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8" fontId="14" fillId="0" borderId="2" xfId="0" applyNumberFormat="1" applyFont="1" applyBorder="1"/>
    <xf numFmtId="0" fontId="11" fillId="0" borderId="3" xfId="0" applyFont="1" applyBorder="1" applyAlignment="1">
      <alignment horizontal="center"/>
    </xf>
    <xf numFmtId="38" fontId="11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38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38" fontId="13" fillId="0" borderId="2" xfId="0" applyNumberFormat="1" applyFont="1" applyBorder="1"/>
    <xf numFmtId="38" fontId="13" fillId="2" borderId="2" xfId="0" applyNumberFormat="1" applyFont="1" applyFill="1" applyBorder="1"/>
    <xf numFmtId="0" fontId="15" fillId="0" borderId="1" xfId="0" applyFont="1" applyBorder="1" applyAlignment="1">
      <alignment horizontal="center"/>
    </xf>
    <xf numFmtId="38" fontId="15" fillId="0" borderId="2" xfId="0" applyNumberFormat="1" applyFont="1" applyBorder="1"/>
    <xf numFmtId="0" fontId="15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38" fontId="4" fillId="3" borderId="1" xfId="0" applyNumberFormat="1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38" fontId="15" fillId="0" borderId="0" xfId="0" applyNumberFormat="1" applyFont="1"/>
    <xf numFmtId="0" fontId="2" fillId="0" borderId="6" xfId="0" applyFont="1" applyBorder="1" applyAlignment="1">
      <alignment horizontal="center"/>
    </xf>
    <xf numFmtId="38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9" fontId="15" fillId="0" borderId="7" xfId="0" applyNumberFormat="1" applyFont="1" applyBorder="1"/>
    <xf numFmtId="38" fontId="15" fillId="0" borderId="7" xfId="0" applyNumberFormat="1" applyFont="1" applyBorder="1"/>
    <xf numFmtId="9" fontId="15" fillId="0" borderId="2" xfId="0" applyNumberFormat="1" applyFont="1" applyBorder="1"/>
    <xf numFmtId="0" fontId="15" fillId="0" borderId="0" xfId="0" applyFont="1" applyBorder="1" applyAlignment="1">
      <alignment horizontal="center"/>
    </xf>
    <xf numFmtId="9" fontId="15" fillId="0" borderId="0" xfId="0" applyNumberFormat="1" applyFont="1" applyBorder="1"/>
    <xf numFmtId="38" fontId="15" fillId="0" borderId="0" xfId="0" applyNumberFormat="1" applyFont="1" applyBorder="1"/>
    <xf numFmtId="0" fontId="17" fillId="0" borderId="0" xfId="0" applyFont="1" applyAlignment="1">
      <alignment wrapText="1"/>
    </xf>
    <xf numFmtId="38" fontId="2" fillId="0" borderId="0" xfId="0" applyNumberFormat="1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8" xfId="0" applyBorder="1"/>
    <xf numFmtId="10" fontId="6" fillId="4" borderId="1" xfId="4" applyNumberFormat="1" applyFont="1" applyFill="1" applyBorder="1" applyAlignment="1">
      <alignment horizontal="center" vertical="center" wrapText="1"/>
    </xf>
    <xf numFmtId="38" fontId="6" fillId="2" borderId="4" xfId="0" applyNumberFormat="1" applyFont="1" applyFill="1" applyBorder="1" applyAlignment="1">
      <alignment horizontal="center" vertical="center" wrapText="1"/>
    </xf>
    <xf numFmtId="38" fontId="6" fillId="2" borderId="3" xfId="0" applyNumberFormat="1" applyFont="1" applyFill="1" applyBorder="1" applyAlignment="1">
      <alignment horizontal="center" vertical="center" wrapText="1"/>
    </xf>
    <xf numFmtId="38" fontId="7" fillId="2" borderId="2" xfId="0" applyNumberFormat="1" applyFont="1" applyFill="1" applyBorder="1"/>
    <xf numFmtId="37" fontId="7" fillId="0" borderId="0" xfId="0" applyNumberFormat="1" applyFont="1"/>
    <xf numFmtId="0" fontId="19" fillId="0" borderId="0" xfId="0" applyFont="1"/>
    <xf numFmtId="38" fontId="0" fillId="0" borderId="9" xfId="0" applyNumberFormat="1" applyBorder="1"/>
    <xf numFmtId="0" fontId="0" fillId="0" borderId="9" xfId="0" applyBorder="1"/>
    <xf numFmtId="3" fontId="0" fillId="0" borderId="0" xfId="0" applyNumberFormat="1"/>
    <xf numFmtId="0" fontId="0" fillId="0" borderId="0" xfId="0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24" fillId="0" borderId="0" xfId="0" applyFont="1"/>
    <xf numFmtId="3" fontId="5" fillId="0" borderId="0" xfId="0" applyNumberFormat="1" applyFont="1" applyFill="1" applyBorder="1"/>
    <xf numFmtId="0" fontId="5" fillId="0" borderId="0" xfId="0" applyFont="1" applyFill="1" applyBorder="1" applyAlignment="1"/>
    <xf numFmtId="0" fontId="19" fillId="0" borderId="0" xfId="0" applyFont="1" applyFill="1" applyBorder="1"/>
    <xf numFmtId="0" fontId="4" fillId="0" borderId="0" xfId="0" applyFont="1"/>
    <xf numFmtId="0" fontId="4" fillId="0" borderId="0" xfId="0" applyFont="1" applyBorder="1" applyAlignment="1"/>
    <xf numFmtId="0" fontId="24" fillId="0" borderId="0" xfId="0" applyFont="1" applyBorder="1"/>
    <xf numFmtId="0" fontId="19" fillId="0" borderId="0" xfId="0" applyFont="1" applyFill="1" applyBorder="1" applyAlignment="1"/>
    <xf numFmtId="0" fontId="24" fillId="0" borderId="0" xfId="0" applyFont="1" applyBorder="1" applyAlignment="1"/>
    <xf numFmtId="0" fontId="5" fillId="0" borderId="0" xfId="0" applyFont="1" applyFill="1" applyBorder="1"/>
    <xf numFmtId="0" fontId="21" fillId="0" borderId="0" xfId="0" applyFont="1" applyFill="1" applyBorder="1"/>
    <xf numFmtId="3" fontId="5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5" fillId="0" borderId="11" xfId="0" applyNumberFormat="1" applyFont="1" applyBorder="1" applyAlignment="1">
      <alignment horizontal="center"/>
    </xf>
    <xf numFmtId="3" fontId="25" fillId="0" borderId="13" xfId="0" applyNumberFormat="1" applyFont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6" fillId="0" borderId="15" xfId="0" applyNumberFormat="1" applyFont="1" applyBorder="1" applyAlignment="1"/>
    <xf numFmtId="0" fontId="26" fillId="0" borderId="0" xfId="0" applyNumberFormat="1" applyFont="1" applyBorder="1" applyAlignment="1">
      <alignment horizontal="right"/>
    </xf>
    <xf numFmtId="0" fontId="26" fillId="0" borderId="0" xfId="0" applyNumberFormat="1" applyFont="1" applyBorder="1" applyAlignment="1"/>
    <xf numFmtId="0" fontId="14" fillId="0" borderId="16" xfId="0" applyFont="1" applyBorder="1"/>
    <xf numFmtId="0" fontId="14" fillId="0" borderId="0" xfId="0" applyFont="1" applyBorder="1"/>
    <xf numFmtId="0" fontId="26" fillId="0" borderId="15" xfId="0" applyFont="1" applyBorder="1"/>
    <xf numFmtId="3" fontId="27" fillId="0" borderId="0" xfId="0" applyNumberFormat="1" applyFont="1" applyBorder="1" applyAlignment="1"/>
    <xf numFmtId="3" fontId="26" fillId="0" borderId="16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3" fontId="21" fillId="0" borderId="13" xfId="0" applyNumberFormat="1" applyFont="1" applyFill="1" applyBorder="1" applyAlignment="1">
      <alignment horizontal="center"/>
    </xf>
    <xf numFmtId="0" fontId="26" fillId="0" borderId="17" xfId="0" applyFont="1" applyBorder="1"/>
    <xf numFmtId="0" fontId="14" fillId="0" borderId="18" xfId="0" applyFont="1" applyBorder="1"/>
    <xf numFmtId="3" fontId="27" fillId="0" borderId="18" xfId="0" applyNumberFormat="1" applyFont="1" applyBorder="1" applyAlignment="1"/>
    <xf numFmtId="3" fontId="26" fillId="0" borderId="19" xfId="0" applyNumberFormat="1" applyFont="1" applyBorder="1" applyAlignment="1">
      <alignment horizontal="right"/>
    </xf>
    <xf numFmtId="0" fontId="22" fillId="0" borderId="15" xfId="0" applyFont="1" applyFill="1" applyBorder="1"/>
    <xf numFmtId="0" fontId="24" fillId="0" borderId="16" xfId="0" applyFont="1" applyBorder="1"/>
    <xf numFmtId="0" fontId="22" fillId="0" borderId="0" xfId="0" applyFont="1" applyFill="1" applyBorder="1"/>
    <xf numFmtId="3" fontId="22" fillId="0" borderId="16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166" fontId="22" fillId="0" borderId="17" xfId="0" applyNumberFormat="1" applyFont="1" applyFill="1" applyBorder="1"/>
    <xf numFmtId="0" fontId="22" fillId="0" borderId="18" xfId="0" applyFont="1" applyFill="1" applyBorder="1"/>
    <xf numFmtId="3" fontId="22" fillId="0" borderId="19" xfId="0" applyNumberFormat="1" applyFont="1" applyFill="1" applyBorder="1" applyAlignment="1">
      <alignment horizontal="right"/>
    </xf>
    <xf numFmtId="166" fontId="22" fillId="0" borderId="20" xfId="0" applyNumberFormat="1" applyFont="1" applyFill="1" applyBorder="1"/>
    <xf numFmtId="0" fontId="22" fillId="0" borderId="21" xfId="0" applyFont="1" applyFill="1" applyBorder="1"/>
    <xf numFmtId="3" fontId="22" fillId="0" borderId="22" xfId="0" applyNumberFormat="1" applyFont="1" applyFill="1" applyBorder="1" applyAlignment="1">
      <alignment horizontal="right"/>
    </xf>
    <xf numFmtId="0" fontId="25" fillId="0" borderId="10" xfId="0" applyFont="1" applyBorder="1" applyAlignment="1">
      <alignment horizontal="center"/>
    </xf>
    <xf numFmtId="3" fontId="21" fillId="0" borderId="16" xfId="0" applyNumberFormat="1" applyFont="1" applyFill="1" applyBorder="1"/>
    <xf numFmtId="3" fontId="21" fillId="0" borderId="0" xfId="0" applyNumberFormat="1" applyFont="1" applyFill="1" applyBorder="1"/>
    <xf numFmtId="3" fontId="22" fillId="0" borderId="16" xfId="0" applyNumberFormat="1" applyFont="1" applyFill="1" applyBorder="1"/>
    <xf numFmtId="3" fontId="22" fillId="0" borderId="0" xfId="0" applyNumberFormat="1" applyFont="1" applyFill="1" applyBorder="1"/>
    <xf numFmtId="0" fontId="22" fillId="0" borderId="17" xfId="0" applyFont="1" applyFill="1" applyBorder="1"/>
    <xf numFmtId="3" fontId="22" fillId="0" borderId="19" xfId="0" applyNumberFormat="1" applyFont="1" applyFill="1" applyBorder="1"/>
    <xf numFmtId="0" fontId="22" fillId="0" borderId="20" xfId="0" applyFont="1" applyFill="1" applyBorder="1"/>
    <xf numFmtId="3" fontId="22" fillId="0" borderId="22" xfId="0" applyNumberFormat="1" applyFont="1" applyFill="1" applyBorder="1"/>
    <xf numFmtId="0" fontId="21" fillId="0" borderId="23" xfId="0" applyFont="1" applyFill="1" applyBorder="1" applyAlignment="1"/>
    <xf numFmtId="3" fontId="21" fillId="0" borderId="24" xfId="0" applyNumberFormat="1" applyFont="1" applyFill="1" applyBorder="1"/>
    <xf numFmtId="3" fontId="21" fillId="0" borderId="25" xfId="0" applyNumberFormat="1" applyFont="1" applyFill="1" applyBorder="1"/>
    <xf numFmtId="0" fontId="22" fillId="0" borderId="26" xfId="0" applyFont="1" applyFill="1" applyBorder="1"/>
    <xf numFmtId="49" fontId="22" fillId="0" borderId="0" xfId="0" applyNumberFormat="1" applyFont="1" applyFill="1" applyBorder="1" applyAlignment="1">
      <alignment horizontal="center"/>
    </xf>
    <xf numFmtId="49" fontId="22" fillId="0" borderId="27" xfId="0" applyNumberFormat="1" applyFont="1" applyFill="1" applyBorder="1" applyAlignment="1">
      <alignment horizontal="center"/>
    </xf>
    <xf numFmtId="49" fontId="22" fillId="0" borderId="25" xfId="0" applyNumberFormat="1" applyFont="1" applyFill="1" applyBorder="1" applyAlignment="1">
      <alignment horizontal="center"/>
    </xf>
    <xf numFmtId="9" fontId="28" fillId="0" borderId="0" xfId="0" applyNumberFormat="1" applyFont="1" applyFill="1" applyBorder="1" applyAlignment="1">
      <alignment horizontal="center"/>
    </xf>
    <xf numFmtId="3" fontId="22" fillId="0" borderId="27" xfId="0" applyNumberFormat="1" applyFont="1" applyFill="1" applyBorder="1"/>
    <xf numFmtId="3" fontId="22" fillId="0" borderId="25" xfId="0" applyNumberFormat="1" applyFont="1" applyFill="1" applyBorder="1"/>
    <xf numFmtId="0" fontId="22" fillId="0" borderId="0" xfId="0" applyFont="1" applyFill="1" applyBorder="1" applyAlignment="1">
      <alignment horizontal="left" wrapText="1"/>
    </xf>
    <xf numFmtId="0" fontId="22" fillId="0" borderId="28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29" xfId="0" applyFont="1" applyFill="1" applyBorder="1" applyAlignment="1">
      <alignment horizontal="center"/>
    </xf>
    <xf numFmtId="3" fontId="23" fillId="0" borderId="30" xfId="0" applyNumberFormat="1" applyFont="1" applyFill="1" applyBorder="1" applyAlignment="1">
      <alignment horizontal="center"/>
    </xf>
    <xf numFmtId="3" fontId="21" fillId="0" borderId="30" xfId="0" applyNumberFormat="1" applyFont="1" applyFill="1" applyBorder="1" applyAlignment="1">
      <alignment horizontal="center"/>
    </xf>
    <xf numFmtId="3" fontId="25" fillId="0" borderId="30" xfId="0" applyNumberFormat="1" applyFont="1" applyBorder="1" applyAlignment="1">
      <alignment horizontal="center"/>
    </xf>
    <xf numFmtId="3" fontId="25" fillId="0" borderId="31" xfId="0" applyNumberFormat="1" applyFont="1" applyBorder="1" applyAlignment="1">
      <alignment horizontal="center"/>
    </xf>
    <xf numFmtId="3" fontId="21" fillId="0" borderId="32" xfId="0" applyNumberFormat="1" applyFont="1" applyFill="1" applyBorder="1" applyAlignment="1">
      <alignment horizontal="center"/>
    </xf>
    <xf numFmtId="0" fontId="22" fillId="0" borderId="33" xfId="0" applyFont="1" applyFill="1" applyBorder="1" applyAlignment="1">
      <alignment horizontal="center"/>
    </xf>
    <xf numFmtId="0" fontId="22" fillId="0" borderId="0" xfId="0" applyFont="1" applyFill="1" applyBorder="1" applyAlignment="1">
      <alignment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/>
    <xf numFmtId="3" fontId="21" fillId="0" borderId="0" xfId="0" applyNumberFormat="1" applyFont="1" applyFill="1"/>
    <xf numFmtId="9" fontId="3" fillId="0" borderId="4" xfId="4" applyFont="1" applyBorder="1" applyAlignment="1">
      <alignment horizontal="center" vertical="center" wrapText="1"/>
    </xf>
    <xf numFmtId="3" fontId="19" fillId="0" borderId="34" xfId="0" applyNumberFormat="1" applyFont="1" applyFill="1" applyBorder="1" applyAlignment="1">
      <alignment horizontal="center" vertical="center" wrapText="1"/>
    </xf>
    <xf numFmtId="3" fontId="25" fillId="5" borderId="10" xfId="0" applyNumberFormat="1" applyFont="1" applyFill="1" applyBorder="1" applyAlignment="1">
      <alignment horizontal="center"/>
    </xf>
    <xf numFmtId="167" fontId="4" fillId="0" borderId="1" xfId="1" applyNumberFormat="1" applyFont="1" applyBorder="1"/>
    <xf numFmtId="167" fontId="7" fillId="2" borderId="1" xfId="1" applyNumberFormat="1" applyFont="1" applyFill="1" applyBorder="1"/>
    <xf numFmtId="167" fontId="4" fillId="3" borderId="1" xfId="1" applyNumberFormat="1" applyFont="1" applyFill="1" applyBorder="1"/>
    <xf numFmtId="167" fontId="7" fillId="2" borderId="2" xfId="1" applyNumberFormat="1" applyFont="1" applyFill="1" applyBorder="1"/>
    <xf numFmtId="0" fontId="19" fillId="0" borderId="0" xfId="0" applyFont="1" applyFill="1" applyAlignment="1">
      <alignment horizontal="left" wrapText="1"/>
    </xf>
    <xf numFmtId="0" fontId="21" fillId="0" borderId="35" xfId="0" applyFont="1" applyFill="1" applyBorder="1" applyAlignment="1">
      <alignment horizontal="left"/>
    </xf>
    <xf numFmtId="0" fontId="21" fillId="0" borderId="36" xfId="0" applyFont="1" applyFill="1" applyBorder="1" applyAlignment="1">
      <alignment horizontal="left"/>
    </xf>
    <xf numFmtId="0" fontId="21" fillId="0" borderId="37" xfId="0" applyFont="1" applyFill="1" applyBorder="1" applyAlignment="1">
      <alignment horizontal="left"/>
    </xf>
    <xf numFmtId="0" fontId="22" fillId="0" borderId="15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22" fillId="0" borderId="16" xfId="0" applyFont="1" applyFill="1" applyBorder="1" applyAlignment="1">
      <alignment horizontal="left" wrapText="1"/>
    </xf>
    <xf numFmtId="0" fontId="22" fillId="0" borderId="17" xfId="0" applyFont="1" applyFill="1" applyBorder="1" applyAlignment="1">
      <alignment horizontal="left" wrapText="1"/>
    </xf>
    <xf numFmtId="0" fontId="22" fillId="0" borderId="18" xfId="0" applyFont="1" applyFill="1" applyBorder="1" applyAlignment="1">
      <alignment horizontal="left" wrapText="1"/>
    </xf>
    <xf numFmtId="0" fontId="22" fillId="0" borderId="19" xfId="0" applyFont="1" applyFill="1" applyBorder="1" applyAlignment="1">
      <alignment horizontal="left" wrapText="1"/>
    </xf>
    <xf numFmtId="0" fontId="21" fillId="0" borderId="38" xfId="0" applyFont="1" applyFill="1" applyBorder="1" applyAlignment="1">
      <alignment horizontal="left"/>
    </xf>
    <xf numFmtId="0" fontId="21" fillId="0" borderId="28" xfId="0" applyFont="1" applyFill="1" applyBorder="1" applyAlignment="1">
      <alignment horizontal="left"/>
    </xf>
    <xf numFmtId="0" fontId="21" fillId="0" borderId="39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/>
    </xf>
    <xf numFmtId="0" fontId="21" fillId="0" borderId="40" xfId="0" applyFont="1" applyFill="1" applyBorder="1" applyAlignment="1">
      <alignment horizontal="left"/>
    </xf>
    <xf numFmtId="0" fontId="21" fillId="0" borderId="41" xfId="0" applyFont="1" applyFill="1" applyBorder="1" applyAlignment="1">
      <alignment horizontal="left"/>
    </xf>
    <xf numFmtId="0" fontId="21" fillId="0" borderId="42" xfId="0" applyFont="1" applyFill="1" applyBorder="1" applyAlignment="1">
      <alignment horizontal="left"/>
    </xf>
    <xf numFmtId="0" fontId="21" fillId="0" borderId="43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0" fontId="21" fillId="0" borderId="42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left"/>
    </xf>
    <xf numFmtId="0" fontId="22" fillId="0" borderId="21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19" fillId="0" borderId="55" xfId="0" applyNumberFormat="1" applyFont="1" applyFill="1" applyBorder="1" applyAlignment="1">
      <alignment horizontal="center" vertical="center" wrapText="1"/>
    </xf>
    <xf numFmtId="3" fontId="19" fillId="0" borderId="13" xfId="0" applyNumberFormat="1" applyFont="1" applyFill="1" applyBorder="1" applyAlignment="1">
      <alignment horizontal="center" vertical="center" wrapText="1"/>
    </xf>
    <xf numFmtId="3" fontId="19" fillId="0" borderId="34" xfId="0" applyNumberFormat="1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34" xfId="0" applyNumberFormat="1" applyFont="1" applyFill="1" applyBorder="1" applyAlignment="1">
      <alignment horizontal="center" wrapText="1"/>
    </xf>
    <xf numFmtId="3" fontId="19" fillId="0" borderId="5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5" fontId="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8" fontId="6" fillId="2" borderId="3" xfId="0" applyNumberFormat="1" applyFont="1" applyFill="1" applyBorder="1" applyAlignment="1">
      <alignment horizontal="center" vertical="center" wrapText="1"/>
    </xf>
    <xf numFmtId="38" fontId="6" fillId="2" borderId="4" xfId="0" applyNumberFormat="1" applyFont="1" applyFill="1" applyBorder="1" applyAlignment="1">
      <alignment horizontal="center" vertical="center" wrapText="1"/>
    </xf>
    <xf numFmtId="38" fontId="6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wrapText="1"/>
    </xf>
  </cellXfs>
  <cellStyles count="5">
    <cellStyle name="Moneda" xfId="1" builtinId="4"/>
    <cellStyle name="Normal" xfId="0" builtinId="0"/>
    <cellStyle name="Normal 2" xfId="2"/>
    <cellStyle name="Normal 6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247650</xdr:colOff>
      <xdr:row>0</xdr:row>
      <xdr:rowOff>495300</xdr:rowOff>
    </xdr:to>
    <xdr:pic>
      <xdr:nvPicPr>
        <xdr:cNvPr id="10243" name="3 Imagen" descr="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23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914400</xdr:colOff>
      <xdr:row>0</xdr:row>
      <xdr:rowOff>495300</xdr:rowOff>
    </xdr:to>
    <xdr:pic>
      <xdr:nvPicPr>
        <xdr:cNvPr id="9234" name="3 Imagen" descr="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23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247650</xdr:colOff>
      <xdr:row>0</xdr:row>
      <xdr:rowOff>495300</xdr:rowOff>
    </xdr:to>
    <xdr:pic>
      <xdr:nvPicPr>
        <xdr:cNvPr id="1054" name="3 Imagen" descr="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23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3"/>
  <sheetViews>
    <sheetView topLeftCell="A10" workbookViewId="0">
      <selection activeCell="E19" sqref="E19:E27"/>
    </sheetView>
  </sheetViews>
  <sheetFormatPr baseColWidth="10" defaultRowHeight="15" x14ac:dyDescent="0.25"/>
  <cols>
    <col min="1" max="1" width="1.140625" style="71" customWidth="1"/>
    <col min="2" max="2" width="7.140625" style="71" bestFit="1" customWidth="1"/>
    <col min="3" max="3" width="11.5703125" style="71" bestFit="1" customWidth="1"/>
    <col min="4" max="4" width="11.7109375" style="71" bestFit="1" customWidth="1"/>
    <col min="5" max="5" width="11.7109375" style="71" customWidth="1"/>
    <col min="6" max="6" width="11.7109375" style="71" bestFit="1" customWidth="1"/>
    <col min="7" max="7" width="14.7109375" style="71" customWidth="1"/>
    <col min="8" max="8" width="13.42578125" style="71" bestFit="1" customWidth="1"/>
    <col min="9" max="9" width="10" style="71" customWidth="1"/>
    <col min="10" max="10" width="12.85546875" style="71" bestFit="1" customWidth="1"/>
    <col min="11" max="11" width="11.7109375" style="71" customWidth="1"/>
    <col min="12" max="12" width="9.7109375" style="71" customWidth="1"/>
    <col min="13" max="14" width="6.5703125" style="71" bestFit="1" customWidth="1"/>
    <col min="15" max="18" width="8.28515625" style="71" customWidth="1"/>
    <col min="19" max="19" width="1.7109375" style="71" customWidth="1"/>
    <col min="20" max="20" width="9.85546875" style="71" customWidth="1"/>
    <col min="21" max="21" width="6.7109375" style="71" customWidth="1"/>
    <col min="22" max="23" width="6.140625" style="71" customWidth="1"/>
    <col min="24" max="24" width="6.7109375" style="71" customWidth="1"/>
    <col min="25" max="25" width="1.42578125" style="71" customWidth="1"/>
    <col min="26" max="26" width="9.7109375" style="71" customWidth="1"/>
    <col min="27" max="27" width="5.7109375" style="71" customWidth="1"/>
    <col min="28" max="29" width="6.28515625" style="71" customWidth="1"/>
    <col min="30" max="30" width="6.7109375" style="71" customWidth="1"/>
    <col min="31" max="31" width="3.140625" style="71" customWidth="1"/>
    <col min="32" max="16384" width="11.42578125" style="71"/>
  </cols>
  <sheetData>
    <row r="1" spans="2:31" ht="15.75" thickBot="1" x14ac:dyDescent="0.3"/>
    <row r="2" spans="2:31" ht="15.75" customHeight="1" thickTop="1" x14ac:dyDescent="0.25">
      <c r="C2" s="72"/>
      <c r="D2" s="72"/>
      <c r="E2" s="72"/>
      <c r="G2" s="73"/>
      <c r="H2" s="189" t="s">
        <v>53</v>
      </c>
      <c r="I2" s="190"/>
      <c r="J2" s="190"/>
      <c r="K2" s="190"/>
      <c r="L2" s="190"/>
      <c r="M2" s="191"/>
      <c r="N2" s="72"/>
      <c r="O2" s="72"/>
      <c r="P2" s="72"/>
      <c r="Q2" s="72"/>
      <c r="R2" s="72"/>
      <c r="S2" s="74"/>
      <c r="Z2" s="74"/>
      <c r="AA2" s="75"/>
      <c r="AB2" s="76"/>
      <c r="AC2" s="76"/>
      <c r="AD2" s="76"/>
      <c r="AE2" s="77"/>
    </row>
    <row r="3" spans="2:31" x14ac:dyDescent="0.25">
      <c r="C3" s="72"/>
      <c r="D3" s="72"/>
      <c r="E3" s="72"/>
      <c r="G3" s="78"/>
      <c r="H3" s="192" t="s">
        <v>54</v>
      </c>
      <c r="I3" s="193"/>
      <c r="J3" s="193"/>
      <c r="K3" s="193"/>
      <c r="L3" s="193"/>
      <c r="M3" s="194"/>
      <c r="N3" s="72"/>
      <c r="O3" s="72"/>
      <c r="P3" s="72"/>
      <c r="Q3" s="72"/>
      <c r="R3" s="72"/>
      <c r="S3" s="74"/>
      <c r="Z3" s="74"/>
      <c r="AA3" s="76"/>
      <c r="AB3" s="76"/>
      <c r="AC3" s="76"/>
      <c r="AD3" s="76"/>
      <c r="AE3" s="79"/>
    </row>
    <row r="4" spans="2:31" ht="15.75" thickBot="1" x14ac:dyDescent="0.3">
      <c r="C4" s="72"/>
      <c r="D4" s="72"/>
      <c r="E4" s="72"/>
      <c r="G4" s="78"/>
      <c r="H4" s="195" t="s">
        <v>55</v>
      </c>
      <c r="I4" s="196"/>
      <c r="J4" s="196"/>
      <c r="K4" s="196"/>
      <c r="L4" s="196"/>
      <c r="M4" s="197"/>
      <c r="N4" s="72"/>
      <c r="O4" s="72"/>
      <c r="P4" s="72"/>
      <c r="Q4" s="72"/>
      <c r="R4" s="72"/>
      <c r="S4" s="74"/>
      <c r="Z4" s="74"/>
      <c r="AA4" s="76"/>
      <c r="AB4" s="76"/>
      <c r="AC4" s="76"/>
      <c r="AD4" s="76"/>
      <c r="AE4" s="79"/>
    </row>
    <row r="5" spans="2:31" ht="15.75" thickTop="1" x14ac:dyDescent="0.25">
      <c r="B5" s="80"/>
      <c r="C5" s="72"/>
      <c r="D5" s="72"/>
      <c r="E5" s="72"/>
      <c r="F5" s="72"/>
      <c r="G5" s="72"/>
      <c r="H5" s="72"/>
      <c r="I5" s="72"/>
      <c r="J5" s="72"/>
      <c r="K5" s="72"/>
      <c r="L5" s="74"/>
      <c r="M5" s="72"/>
      <c r="N5" s="72"/>
      <c r="O5" s="72"/>
      <c r="P5" s="72"/>
      <c r="Q5" s="72"/>
      <c r="R5" s="72"/>
      <c r="S5" s="74"/>
      <c r="Z5" s="74"/>
      <c r="AA5" s="80"/>
      <c r="AB5" s="80"/>
      <c r="AC5" s="80"/>
      <c r="AD5" s="80"/>
      <c r="AE5" s="81"/>
    </row>
    <row r="6" spans="2:31" x14ac:dyDescent="0.25">
      <c r="B6" s="80"/>
      <c r="C6" s="72"/>
      <c r="D6" s="72"/>
      <c r="E6" s="72"/>
      <c r="F6" s="72"/>
      <c r="G6" s="75"/>
      <c r="H6" s="75"/>
      <c r="I6" s="75"/>
      <c r="J6" s="72"/>
      <c r="K6" s="72"/>
      <c r="L6" s="74"/>
      <c r="M6" s="72"/>
      <c r="N6" s="72"/>
      <c r="O6" s="72"/>
      <c r="P6" s="72"/>
      <c r="Q6" s="72"/>
      <c r="R6" s="72"/>
      <c r="S6" s="74"/>
      <c r="Z6" s="74"/>
      <c r="AA6" s="80"/>
      <c r="AB6" s="80"/>
      <c r="AC6" s="80"/>
      <c r="AD6" s="80"/>
      <c r="AE6" s="81"/>
    </row>
    <row r="7" spans="2:31" x14ac:dyDescent="0.25">
      <c r="B7" s="80"/>
      <c r="C7" s="72"/>
      <c r="D7" s="72"/>
      <c r="E7" s="72"/>
      <c r="G7" s="198" t="s">
        <v>56</v>
      </c>
      <c r="H7" s="198"/>
      <c r="I7" s="198"/>
      <c r="J7" s="198"/>
      <c r="K7" s="198"/>
      <c r="L7" s="198"/>
      <c r="M7" s="198"/>
      <c r="N7" s="198"/>
      <c r="O7" s="82"/>
      <c r="P7" s="82"/>
      <c r="Q7" s="82"/>
      <c r="R7" s="82"/>
      <c r="S7" s="74"/>
      <c r="Z7" s="74"/>
      <c r="AA7" s="80"/>
      <c r="AB7" s="80"/>
      <c r="AC7" s="80"/>
      <c r="AD7" s="80"/>
      <c r="AE7" s="81"/>
    </row>
    <row r="8" spans="2:31" x14ac:dyDescent="0.25">
      <c r="B8" s="80"/>
      <c r="C8" s="72"/>
      <c r="D8" s="72"/>
      <c r="E8" s="72"/>
      <c r="H8" s="83" t="s">
        <v>57</v>
      </c>
      <c r="I8" s="83"/>
      <c r="J8" s="83"/>
      <c r="K8" s="83" t="s">
        <v>58</v>
      </c>
      <c r="L8" s="83"/>
      <c r="M8" s="83"/>
      <c r="N8" s="83"/>
      <c r="O8" s="72"/>
      <c r="P8" s="72"/>
      <c r="Q8" s="72"/>
      <c r="R8" s="72"/>
      <c r="S8" s="74"/>
      <c r="Z8" s="74"/>
      <c r="AA8" s="80"/>
      <c r="AB8" s="80"/>
      <c r="AC8" s="80"/>
      <c r="AD8" s="80"/>
      <c r="AE8" s="81"/>
    </row>
    <row r="9" spans="2:31" ht="15.75" thickBot="1" x14ac:dyDescent="0.3">
      <c r="B9" s="80"/>
      <c r="C9" s="72"/>
      <c r="D9" s="72"/>
      <c r="E9" s="72"/>
      <c r="F9" s="72"/>
      <c r="G9" s="72"/>
      <c r="H9" s="72"/>
      <c r="I9" s="72"/>
      <c r="J9" s="72"/>
      <c r="K9" s="72"/>
      <c r="L9" s="74"/>
      <c r="M9" s="72"/>
      <c r="N9" s="72"/>
      <c r="O9" s="72"/>
      <c r="P9" s="72"/>
      <c r="Q9" s="72"/>
      <c r="R9" s="72"/>
      <c r="S9" s="74"/>
      <c r="Z9" s="74"/>
      <c r="AB9" s="80"/>
      <c r="AC9" s="80"/>
      <c r="AD9" s="80"/>
      <c r="AE9" s="81"/>
    </row>
    <row r="10" spans="2:31" ht="30" customHeight="1" thickTop="1" thickBot="1" x14ac:dyDescent="0.3">
      <c r="B10" s="210" t="s">
        <v>59</v>
      </c>
      <c r="C10" s="201" t="s">
        <v>60</v>
      </c>
      <c r="D10" s="201" t="s">
        <v>61</v>
      </c>
      <c r="E10" s="157"/>
      <c r="F10" s="201" t="s">
        <v>62</v>
      </c>
      <c r="G10" s="213" t="s">
        <v>63</v>
      </c>
      <c r="H10" s="213"/>
      <c r="I10" s="213"/>
      <c r="J10" s="213"/>
      <c r="K10" s="214"/>
      <c r="L10" s="199" t="s">
        <v>64</v>
      </c>
      <c r="M10" s="201" t="s">
        <v>65</v>
      </c>
      <c r="N10" s="201"/>
      <c r="O10" s="201" t="s">
        <v>66</v>
      </c>
      <c r="P10" s="201"/>
      <c r="Q10" s="201"/>
      <c r="R10" s="202" t="s">
        <v>59</v>
      </c>
      <c r="S10" s="84"/>
      <c r="AA10" s="80"/>
      <c r="AB10" s="80"/>
      <c r="AC10" s="80"/>
      <c r="AD10" s="81"/>
    </row>
    <row r="11" spans="2:31" ht="39.75" thickTop="1" thickBot="1" x14ac:dyDescent="0.3">
      <c r="B11" s="211"/>
      <c r="C11" s="212"/>
      <c r="D11" s="212"/>
      <c r="E11" s="85"/>
      <c r="F11" s="212"/>
      <c r="G11" s="85" t="s">
        <v>67</v>
      </c>
      <c r="H11" s="85" t="s">
        <v>68</v>
      </c>
      <c r="I11" s="85" t="s">
        <v>69</v>
      </c>
      <c r="J11" s="85" t="s">
        <v>70</v>
      </c>
      <c r="K11" s="86" t="s">
        <v>71</v>
      </c>
      <c r="L11" s="200"/>
      <c r="M11" s="85" t="s">
        <v>72</v>
      </c>
      <c r="N11" s="85" t="s">
        <v>73</v>
      </c>
      <c r="O11" s="85" t="s">
        <v>74</v>
      </c>
      <c r="P11" s="85" t="s">
        <v>75</v>
      </c>
      <c r="Q11" s="85" t="s">
        <v>76</v>
      </c>
      <c r="R11" s="203"/>
      <c r="S11" s="84"/>
      <c r="T11" s="204" t="s">
        <v>77</v>
      </c>
      <c r="U11" s="205"/>
      <c r="V11" s="205"/>
      <c r="W11" s="205"/>
      <c r="X11" s="206"/>
      <c r="Y11" s="87"/>
      <c r="Z11" s="207" t="s">
        <v>78</v>
      </c>
      <c r="AA11" s="208"/>
      <c r="AB11" s="208"/>
      <c r="AC11" s="208"/>
      <c r="AD11" s="209"/>
    </row>
    <row r="12" spans="2:31" ht="15.75" thickTop="1" x14ac:dyDescent="0.25">
      <c r="B12" s="88" t="s">
        <v>79</v>
      </c>
      <c r="C12" s="89">
        <v>680457</v>
      </c>
      <c r="D12" s="89">
        <v>544367</v>
      </c>
      <c r="E12" s="89"/>
      <c r="F12" s="90"/>
      <c r="G12" s="89">
        <v>1627431</v>
      </c>
      <c r="H12" s="89"/>
      <c r="I12" s="89"/>
      <c r="J12" s="89"/>
      <c r="K12" s="91"/>
      <c r="L12" s="92">
        <v>1588286</v>
      </c>
      <c r="M12" s="89"/>
      <c r="N12" s="89"/>
      <c r="O12" s="89">
        <v>17628</v>
      </c>
      <c r="P12" s="89"/>
      <c r="Q12" s="89"/>
      <c r="R12" s="93" t="s">
        <v>79</v>
      </c>
      <c r="S12" s="94"/>
      <c r="T12" s="173" t="s">
        <v>80</v>
      </c>
      <c r="U12" s="174"/>
      <c r="V12" s="174"/>
      <c r="W12" s="174"/>
      <c r="X12" s="175"/>
      <c r="Y12" s="95"/>
      <c r="Z12" s="178" t="s">
        <v>81</v>
      </c>
      <c r="AA12" s="179"/>
      <c r="AB12" s="179"/>
      <c r="AC12" s="179"/>
      <c r="AD12" s="180"/>
    </row>
    <row r="13" spans="2:31" ht="15.75" x14ac:dyDescent="0.25">
      <c r="B13" s="88" t="s">
        <v>82</v>
      </c>
      <c r="C13" s="89">
        <v>666596</v>
      </c>
      <c r="D13" s="89">
        <v>533280</v>
      </c>
      <c r="E13" s="89"/>
      <c r="F13" s="90"/>
      <c r="G13" s="89">
        <v>1597370</v>
      </c>
      <c r="H13" s="89"/>
      <c r="I13" s="89"/>
      <c r="J13" s="89"/>
      <c r="K13" s="91"/>
      <c r="L13" s="92">
        <v>1558234</v>
      </c>
      <c r="M13" s="89"/>
      <c r="N13" s="89"/>
      <c r="O13" s="89">
        <v>17628</v>
      </c>
      <c r="P13" s="89"/>
      <c r="Q13" s="89"/>
      <c r="R13" s="93" t="s">
        <v>82</v>
      </c>
      <c r="S13" s="94"/>
      <c r="T13" s="96" t="s">
        <v>83</v>
      </c>
      <c r="U13" s="97"/>
      <c r="V13" s="97"/>
      <c r="W13" s="98"/>
      <c r="X13" s="99"/>
      <c r="Y13" s="100"/>
      <c r="Z13" s="96" t="s">
        <v>84</v>
      </c>
      <c r="AA13" s="97"/>
      <c r="AB13" s="97"/>
      <c r="AC13" s="98"/>
      <c r="AD13" s="99"/>
    </row>
    <row r="14" spans="2:31" ht="15.75" x14ac:dyDescent="0.25">
      <c r="B14" s="88" t="s">
        <v>85</v>
      </c>
      <c r="C14" s="89">
        <v>641251</v>
      </c>
      <c r="D14" s="89">
        <v>513003</v>
      </c>
      <c r="E14" s="89"/>
      <c r="F14" s="90"/>
      <c r="G14" s="89">
        <v>1592856</v>
      </c>
      <c r="H14" s="89"/>
      <c r="I14" s="89"/>
      <c r="J14" s="89"/>
      <c r="K14" s="91"/>
      <c r="L14" s="92">
        <v>1553717</v>
      </c>
      <c r="M14" s="89"/>
      <c r="N14" s="89"/>
      <c r="O14" s="89">
        <v>17628</v>
      </c>
      <c r="P14" s="89"/>
      <c r="Q14" s="89"/>
      <c r="R14" s="93" t="s">
        <v>85</v>
      </c>
      <c r="S14" s="94"/>
      <c r="T14" s="101" t="s">
        <v>86</v>
      </c>
      <c r="U14" s="100"/>
      <c r="V14" s="100"/>
      <c r="W14" s="102"/>
      <c r="X14" s="103">
        <v>9899</v>
      </c>
      <c r="Y14" s="104"/>
      <c r="Z14" s="101" t="s">
        <v>87</v>
      </c>
      <c r="AA14" s="100"/>
      <c r="AB14" s="100"/>
      <c r="AC14" s="102"/>
      <c r="AD14" s="103">
        <v>10269</v>
      </c>
    </row>
    <row r="15" spans="2:31" ht="15.75" x14ac:dyDescent="0.25">
      <c r="B15" s="88" t="s">
        <v>88</v>
      </c>
      <c r="C15" s="89">
        <v>639197</v>
      </c>
      <c r="D15" s="89">
        <v>511360</v>
      </c>
      <c r="E15" s="89"/>
      <c r="F15" s="89">
        <v>255679</v>
      </c>
      <c r="G15" s="89">
        <v>1189689</v>
      </c>
      <c r="H15" s="89"/>
      <c r="I15" s="89"/>
      <c r="J15" s="89"/>
      <c r="K15" s="91"/>
      <c r="L15" s="92"/>
      <c r="M15" s="89"/>
      <c r="N15" s="89"/>
      <c r="O15" s="89">
        <v>17628</v>
      </c>
      <c r="P15" s="89"/>
      <c r="Q15" s="89"/>
      <c r="R15" s="93" t="s">
        <v>88</v>
      </c>
      <c r="S15" s="94"/>
      <c r="T15" s="101" t="s">
        <v>89</v>
      </c>
      <c r="U15" s="100"/>
      <c r="V15" s="100"/>
      <c r="W15" s="102"/>
      <c r="X15" s="103">
        <v>6075</v>
      </c>
      <c r="Y15" s="104"/>
      <c r="Z15" s="101" t="s">
        <v>90</v>
      </c>
      <c r="AA15" s="100"/>
      <c r="AB15" s="100"/>
      <c r="AC15" s="102"/>
      <c r="AD15" s="103">
        <v>6302</v>
      </c>
    </row>
    <row r="16" spans="2:31" ht="15.75" x14ac:dyDescent="0.25">
      <c r="B16" s="88" t="s">
        <v>91</v>
      </c>
      <c r="C16" s="89">
        <v>652329</v>
      </c>
      <c r="D16" s="89">
        <v>521867</v>
      </c>
      <c r="E16" s="89"/>
      <c r="F16" s="89">
        <v>260932</v>
      </c>
      <c r="G16" s="89">
        <v>1214939</v>
      </c>
      <c r="H16" s="89"/>
      <c r="I16" s="89"/>
      <c r="J16" s="89"/>
      <c r="K16" s="91"/>
      <c r="L16" s="105"/>
      <c r="M16" s="89"/>
      <c r="N16" s="89"/>
      <c r="O16" s="89">
        <v>18351</v>
      </c>
      <c r="P16" s="89"/>
      <c r="Q16" s="89"/>
      <c r="R16" s="93" t="s">
        <v>91</v>
      </c>
      <c r="S16" s="94"/>
      <c r="T16" s="101" t="s">
        <v>92</v>
      </c>
      <c r="U16" s="100"/>
      <c r="V16" s="100"/>
      <c r="W16" s="102"/>
      <c r="X16" s="103">
        <v>1920</v>
      </c>
      <c r="Y16" s="104"/>
      <c r="Z16" s="101" t="s">
        <v>93</v>
      </c>
      <c r="AA16" s="100"/>
      <c r="AB16" s="100"/>
      <c r="AC16" s="102"/>
      <c r="AD16" s="103">
        <v>1992</v>
      </c>
    </row>
    <row r="17" spans="2:30" ht="16.5" thickBot="1" x14ac:dyDescent="0.3">
      <c r="B17" s="88" t="s">
        <v>94</v>
      </c>
      <c r="C17" s="89">
        <v>639567</v>
      </c>
      <c r="D17" s="89">
        <v>511655</v>
      </c>
      <c r="E17" s="89"/>
      <c r="F17" s="89">
        <v>255827</v>
      </c>
      <c r="G17" s="89">
        <v>1191963</v>
      </c>
      <c r="H17" s="89">
        <v>1261129</v>
      </c>
      <c r="I17" s="89">
        <v>786972</v>
      </c>
      <c r="J17" s="89"/>
      <c r="K17" s="91"/>
      <c r="L17" s="105"/>
      <c r="M17" s="89"/>
      <c r="N17" s="89"/>
      <c r="O17" s="89">
        <v>18351</v>
      </c>
      <c r="P17" s="89"/>
      <c r="Q17" s="89"/>
      <c r="R17" s="93" t="s">
        <v>94</v>
      </c>
      <c r="S17" s="94"/>
      <c r="T17" s="106" t="s">
        <v>95</v>
      </c>
      <c r="U17" s="107"/>
      <c r="V17" s="107"/>
      <c r="W17" s="108"/>
      <c r="X17" s="109">
        <v>0</v>
      </c>
      <c r="Y17" s="104"/>
      <c r="Z17" s="101" t="s">
        <v>96</v>
      </c>
      <c r="AA17" s="100"/>
      <c r="AB17" s="100"/>
      <c r="AC17" s="102"/>
      <c r="AD17" s="103">
        <v>0</v>
      </c>
    </row>
    <row r="18" spans="2:30" ht="15.75" thickTop="1" x14ac:dyDescent="0.25">
      <c r="B18" s="88">
        <v>2</v>
      </c>
      <c r="C18" s="89">
        <v>627018</v>
      </c>
      <c r="D18" s="89">
        <v>501614</v>
      </c>
      <c r="E18" s="89"/>
      <c r="F18" s="89">
        <v>250807</v>
      </c>
      <c r="G18" s="89">
        <v>1169371</v>
      </c>
      <c r="H18" s="89">
        <v>1168866</v>
      </c>
      <c r="I18" s="89">
        <v>778900</v>
      </c>
      <c r="J18" s="89"/>
      <c r="K18" s="91"/>
      <c r="L18" s="105"/>
      <c r="M18" s="89"/>
      <c r="N18" s="89"/>
      <c r="O18" s="89">
        <v>18351</v>
      </c>
      <c r="P18" s="89"/>
      <c r="Q18" s="89"/>
      <c r="R18" s="93">
        <v>2</v>
      </c>
      <c r="S18" s="94"/>
      <c r="T18" s="173" t="s">
        <v>97</v>
      </c>
      <c r="U18" s="174"/>
      <c r="V18" s="174"/>
      <c r="W18" s="174"/>
      <c r="X18" s="175"/>
      <c r="Y18" s="95"/>
      <c r="Z18" s="178" t="s">
        <v>97</v>
      </c>
      <c r="AA18" s="179"/>
      <c r="AB18" s="179"/>
      <c r="AC18" s="179"/>
      <c r="AD18" s="180"/>
    </row>
    <row r="19" spans="2:30" x14ac:dyDescent="0.25">
      <c r="B19" s="88">
        <v>3</v>
      </c>
      <c r="C19" s="89">
        <v>591559</v>
      </c>
      <c r="D19" s="158">
        <v>473251</v>
      </c>
      <c r="E19" s="89">
        <f>ROUND(D19*34%,0)</f>
        <v>160905</v>
      </c>
      <c r="F19" s="89">
        <v>236624</v>
      </c>
      <c r="G19" s="89">
        <v>1105550</v>
      </c>
      <c r="H19" s="89">
        <v>1104541</v>
      </c>
      <c r="I19" s="89">
        <v>770907</v>
      </c>
      <c r="J19" s="89"/>
      <c r="K19" s="91"/>
      <c r="L19" s="105"/>
      <c r="M19" s="89"/>
      <c r="N19" s="89"/>
      <c r="O19" s="89">
        <v>18351</v>
      </c>
      <c r="P19" s="89"/>
      <c r="Q19" s="89"/>
      <c r="R19" s="93">
        <v>3</v>
      </c>
      <c r="S19" s="94"/>
      <c r="T19" s="110" t="s">
        <v>83</v>
      </c>
      <c r="U19" s="77"/>
      <c r="V19" s="77"/>
      <c r="W19" s="77"/>
      <c r="X19" s="111"/>
      <c r="Y19" s="77"/>
      <c r="Z19" s="110" t="s">
        <v>98</v>
      </c>
      <c r="AA19" s="77"/>
      <c r="AB19" s="77"/>
      <c r="AC19" s="77"/>
      <c r="AD19" s="111"/>
    </row>
    <row r="20" spans="2:30" x14ac:dyDescent="0.25">
      <c r="B20" s="88">
        <v>4</v>
      </c>
      <c r="C20" s="89">
        <v>558089</v>
      </c>
      <c r="D20" s="158">
        <v>446468</v>
      </c>
      <c r="E20" s="89">
        <f t="shared" ref="E20:E27" si="0">ROUND(D20*34%,0)</f>
        <v>151799</v>
      </c>
      <c r="F20" s="89">
        <v>223236</v>
      </c>
      <c r="G20" s="89">
        <v>1045303</v>
      </c>
      <c r="H20" s="89">
        <v>1043784</v>
      </c>
      <c r="I20" s="89">
        <v>762976</v>
      </c>
      <c r="J20" s="89">
        <v>995073</v>
      </c>
      <c r="K20" s="91"/>
      <c r="L20" s="105"/>
      <c r="M20" s="89"/>
      <c r="N20" s="89"/>
      <c r="O20" s="89">
        <v>18351</v>
      </c>
      <c r="P20" s="89"/>
      <c r="Q20" s="89"/>
      <c r="R20" s="93">
        <v>4</v>
      </c>
      <c r="S20" s="94"/>
      <c r="T20" s="110" t="s">
        <v>99</v>
      </c>
      <c r="U20" s="112"/>
      <c r="V20" s="112"/>
      <c r="W20" s="112"/>
      <c r="X20" s="113">
        <v>241000</v>
      </c>
      <c r="Y20" s="114"/>
      <c r="Z20" s="110" t="s">
        <v>99</v>
      </c>
      <c r="AA20" s="112"/>
      <c r="AB20" s="112"/>
      <c r="AC20" s="112"/>
      <c r="AD20" s="113">
        <v>250000</v>
      </c>
    </row>
    <row r="21" spans="2:30" x14ac:dyDescent="0.25">
      <c r="B21" s="88">
        <v>5</v>
      </c>
      <c r="C21" s="89">
        <v>526518</v>
      </c>
      <c r="D21" s="158">
        <v>445021</v>
      </c>
      <c r="E21" s="89">
        <f t="shared" si="0"/>
        <v>151307</v>
      </c>
      <c r="F21" s="90"/>
      <c r="G21" s="89">
        <v>988476</v>
      </c>
      <c r="H21" s="89">
        <v>1026866</v>
      </c>
      <c r="I21" s="89">
        <v>755122</v>
      </c>
      <c r="J21" s="89">
        <v>902352</v>
      </c>
      <c r="K21" s="91"/>
      <c r="L21" s="105"/>
      <c r="M21" s="89">
        <v>28995</v>
      </c>
      <c r="N21" s="89"/>
      <c r="O21" s="89">
        <v>18351</v>
      </c>
      <c r="P21" s="89"/>
      <c r="Q21" s="89"/>
      <c r="R21" s="93">
        <v>5</v>
      </c>
      <c r="S21" s="94"/>
      <c r="T21" s="110" t="s">
        <v>100</v>
      </c>
      <c r="U21" s="112"/>
      <c r="V21" s="112"/>
      <c r="W21" s="112"/>
      <c r="X21" s="113">
        <v>155460</v>
      </c>
      <c r="Y21" s="114"/>
      <c r="Z21" s="110" t="s">
        <v>100</v>
      </c>
      <c r="AA21" s="112"/>
      <c r="AB21" s="112"/>
      <c r="AC21" s="112"/>
      <c r="AD21" s="113">
        <v>161265</v>
      </c>
    </row>
    <row r="22" spans="2:30" ht="15.75" thickBot="1" x14ac:dyDescent="0.3">
      <c r="B22" s="88">
        <v>6</v>
      </c>
      <c r="C22" s="89">
        <v>496676</v>
      </c>
      <c r="D22" s="158">
        <v>397337</v>
      </c>
      <c r="E22" s="89">
        <f t="shared" si="0"/>
        <v>135095</v>
      </c>
      <c r="F22" s="90"/>
      <c r="G22" s="89"/>
      <c r="H22" s="89">
        <v>887533</v>
      </c>
      <c r="I22" s="89">
        <v>703755</v>
      </c>
      <c r="J22" s="89">
        <v>844131</v>
      </c>
      <c r="K22" s="91"/>
      <c r="L22" s="105"/>
      <c r="M22" s="89">
        <v>28995</v>
      </c>
      <c r="N22" s="89"/>
      <c r="O22" s="89">
        <v>18351</v>
      </c>
      <c r="P22" s="89"/>
      <c r="Q22" s="89"/>
      <c r="R22" s="93">
        <v>6</v>
      </c>
      <c r="S22" s="94"/>
      <c r="T22" s="115">
        <v>0.22275700000000001</v>
      </c>
      <c r="U22" s="187" t="s">
        <v>101</v>
      </c>
      <c r="V22" s="187"/>
      <c r="W22" s="116"/>
      <c r="X22" s="117">
        <f>X21*T22</f>
        <v>34629.803220000002</v>
      </c>
      <c r="Y22" s="114"/>
      <c r="Z22" s="118">
        <v>0.22275700000000001</v>
      </c>
      <c r="AA22" s="188" t="s">
        <v>101</v>
      </c>
      <c r="AB22" s="188"/>
      <c r="AC22" s="119"/>
      <c r="AD22" s="120">
        <f>AD21*Z22</f>
        <v>35922.907605</v>
      </c>
    </row>
    <row r="23" spans="2:30" ht="15.75" thickTop="1" x14ac:dyDescent="0.25">
      <c r="B23" s="88">
        <v>7</v>
      </c>
      <c r="C23" s="89">
        <v>457813</v>
      </c>
      <c r="D23" s="158">
        <v>362557</v>
      </c>
      <c r="E23" s="89">
        <f t="shared" si="0"/>
        <v>123269</v>
      </c>
      <c r="F23" s="121"/>
      <c r="G23" s="89"/>
      <c r="H23" s="89">
        <v>815053</v>
      </c>
      <c r="I23" s="89">
        <v>651170</v>
      </c>
      <c r="J23" s="89">
        <v>802639</v>
      </c>
      <c r="K23" s="91"/>
      <c r="L23" s="105"/>
      <c r="M23" s="89">
        <v>28995</v>
      </c>
      <c r="N23" s="89"/>
      <c r="O23" s="89">
        <v>18351</v>
      </c>
      <c r="P23" s="89"/>
      <c r="Q23" s="89"/>
      <c r="R23" s="93">
        <v>7</v>
      </c>
      <c r="S23" s="94"/>
      <c r="T23" s="173" t="s">
        <v>102</v>
      </c>
      <c r="U23" s="174"/>
      <c r="V23" s="174"/>
      <c r="W23" s="174"/>
      <c r="X23" s="175"/>
      <c r="Y23" s="95"/>
      <c r="Z23" s="178" t="s">
        <v>102</v>
      </c>
      <c r="AA23" s="179"/>
      <c r="AB23" s="179"/>
      <c r="AC23" s="179"/>
      <c r="AD23" s="180"/>
    </row>
    <row r="24" spans="2:30" x14ac:dyDescent="0.25">
      <c r="B24" s="88">
        <v>8</v>
      </c>
      <c r="C24" s="89">
        <v>423867</v>
      </c>
      <c r="D24" s="158">
        <v>325172</v>
      </c>
      <c r="E24" s="89">
        <f t="shared" si="0"/>
        <v>110558</v>
      </c>
      <c r="F24" s="121"/>
      <c r="G24" s="89"/>
      <c r="H24" s="89">
        <v>732475</v>
      </c>
      <c r="I24" s="89">
        <v>605178</v>
      </c>
      <c r="J24" s="89">
        <v>724519</v>
      </c>
      <c r="K24" s="91"/>
      <c r="L24" s="105"/>
      <c r="M24" s="89">
        <v>28995</v>
      </c>
      <c r="N24" s="89"/>
      <c r="O24" s="89">
        <v>18351</v>
      </c>
      <c r="P24" s="89"/>
      <c r="Q24" s="89"/>
      <c r="R24" s="93">
        <v>8</v>
      </c>
      <c r="S24" s="94"/>
      <c r="T24" s="96" t="s">
        <v>103</v>
      </c>
      <c r="U24" s="81"/>
      <c r="V24" s="81"/>
      <c r="W24" s="81"/>
      <c r="X24" s="122"/>
      <c r="Y24" s="123"/>
      <c r="Z24" s="96" t="s">
        <v>103</v>
      </c>
      <c r="AA24" s="81"/>
      <c r="AB24" s="81"/>
      <c r="AC24" s="81"/>
      <c r="AD24" s="122"/>
    </row>
    <row r="25" spans="2:30" x14ac:dyDescent="0.25">
      <c r="B25" s="88">
        <v>9</v>
      </c>
      <c r="C25" s="89">
        <v>392430</v>
      </c>
      <c r="D25" s="158">
        <v>294266</v>
      </c>
      <c r="E25" s="89">
        <f t="shared" si="0"/>
        <v>100050</v>
      </c>
      <c r="F25" s="121"/>
      <c r="G25" s="89"/>
      <c r="H25" s="89">
        <v>664160</v>
      </c>
      <c r="I25" s="89">
        <v>564033</v>
      </c>
      <c r="J25" s="89">
        <v>665134</v>
      </c>
      <c r="K25" s="91">
        <v>288802</v>
      </c>
      <c r="L25" s="105"/>
      <c r="M25" s="89">
        <v>28995</v>
      </c>
      <c r="N25" s="89"/>
      <c r="O25" s="89">
        <v>18351</v>
      </c>
      <c r="P25" s="89"/>
      <c r="Q25" s="89"/>
      <c r="R25" s="93">
        <v>9</v>
      </c>
      <c r="S25" s="94"/>
      <c r="T25" s="110" t="s">
        <v>104</v>
      </c>
      <c r="U25" s="112"/>
      <c r="V25" s="112"/>
      <c r="W25" s="112"/>
      <c r="X25" s="124">
        <v>13310</v>
      </c>
      <c r="Y25" s="125"/>
      <c r="Z25" s="110" t="s">
        <v>104</v>
      </c>
      <c r="AA25" s="112"/>
      <c r="AB25" s="112"/>
      <c r="AC25" s="112"/>
      <c r="AD25" s="124">
        <f>ROUND($C$47*15%,2)</f>
        <v>13309.5</v>
      </c>
    </row>
    <row r="26" spans="2:30" x14ac:dyDescent="0.25">
      <c r="B26" s="88">
        <v>10</v>
      </c>
      <c r="C26" s="89">
        <v>363387</v>
      </c>
      <c r="D26" s="158">
        <v>266301</v>
      </c>
      <c r="E26" s="89">
        <f t="shared" si="0"/>
        <v>90542</v>
      </c>
      <c r="F26" s="121"/>
      <c r="G26" s="89"/>
      <c r="H26" s="89">
        <v>607082</v>
      </c>
      <c r="I26" s="89">
        <v>513873</v>
      </c>
      <c r="J26" s="89">
        <v>607952</v>
      </c>
      <c r="K26" s="91">
        <v>284083</v>
      </c>
      <c r="L26" s="105"/>
      <c r="M26" s="89">
        <v>28995</v>
      </c>
      <c r="N26" s="89">
        <v>28995</v>
      </c>
      <c r="O26" s="89">
        <v>18351</v>
      </c>
      <c r="P26" s="89"/>
      <c r="Q26" s="89"/>
      <c r="R26" s="93">
        <v>10</v>
      </c>
      <c r="S26" s="94"/>
      <c r="T26" s="110" t="s">
        <v>105</v>
      </c>
      <c r="U26" s="112"/>
      <c r="V26" s="112"/>
      <c r="W26" s="112"/>
      <c r="X26" s="124">
        <v>8873</v>
      </c>
      <c r="Y26" s="125"/>
      <c r="Z26" s="110" t="s">
        <v>105</v>
      </c>
      <c r="AA26" s="112"/>
      <c r="AB26" s="112"/>
      <c r="AC26" s="112"/>
      <c r="AD26" s="124">
        <f>ROUND($C$47*10%,2)</f>
        <v>8873</v>
      </c>
    </row>
    <row r="27" spans="2:30" ht="15.75" thickBot="1" x14ac:dyDescent="0.3">
      <c r="B27" s="88">
        <v>11</v>
      </c>
      <c r="C27" s="89">
        <v>336492</v>
      </c>
      <c r="D27" s="158">
        <v>241000</v>
      </c>
      <c r="E27" s="89">
        <f t="shared" si="0"/>
        <v>81940</v>
      </c>
      <c r="F27" s="121"/>
      <c r="G27" s="89"/>
      <c r="H27" s="89">
        <v>557424</v>
      </c>
      <c r="I27" s="89">
        <v>469386</v>
      </c>
      <c r="J27" s="89">
        <v>558187</v>
      </c>
      <c r="K27" s="91">
        <v>277888</v>
      </c>
      <c r="L27" s="105"/>
      <c r="M27" s="89">
        <v>26669</v>
      </c>
      <c r="N27" s="89">
        <v>26669</v>
      </c>
      <c r="O27" s="89">
        <v>18351</v>
      </c>
      <c r="P27" s="89"/>
      <c r="Q27" s="89"/>
      <c r="R27" s="93">
        <v>11</v>
      </c>
      <c r="S27" s="94"/>
      <c r="T27" s="126" t="s">
        <v>106</v>
      </c>
      <c r="U27" s="116"/>
      <c r="V27" s="116"/>
      <c r="W27" s="116"/>
      <c r="X27" s="127">
        <v>4437</v>
      </c>
      <c r="Y27" s="125"/>
      <c r="Z27" s="128" t="s">
        <v>106</v>
      </c>
      <c r="AA27" s="119"/>
      <c r="AB27" s="119"/>
      <c r="AC27" s="119"/>
      <c r="AD27" s="129">
        <f>ROUND($C$47*5%,2)</f>
        <v>4436.5</v>
      </c>
    </row>
    <row r="28" spans="2:30" ht="15.75" thickTop="1" x14ac:dyDescent="0.25">
      <c r="B28" s="88">
        <v>12</v>
      </c>
      <c r="C28" s="89">
        <v>311565</v>
      </c>
      <c r="D28" s="89">
        <v>218098</v>
      </c>
      <c r="E28" s="89"/>
      <c r="F28" s="121"/>
      <c r="G28" s="89"/>
      <c r="H28" s="89">
        <v>511873</v>
      </c>
      <c r="I28" s="89">
        <v>422774</v>
      </c>
      <c r="J28" s="89">
        <v>512523</v>
      </c>
      <c r="K28" s="91">
        <v>271856</v>
      </c>
      <c r="L28" s="105"/>
      <c r="M28" s="89">
        <v>24676</v>
      </c>
      <c r="N28" s="89">
        <v>24676</v>
      </c>
      <c r="O28" s="89"/>
      <c r="P28" s="89">
        <v>52501</v>
      </c>
      <c r="Q28" s="89">
        <v>18351</v>
      </c>
      <c r="R28" s="93">
        <v>12</v>
      </c>
      <c r="S28" s="94"/>
      <c r="T28" s="173" t="s">
        <v>107</v>
      </c>
      <c r="U28" s="174"/>
      <c r="V28" s="174"/>
      <c r="W28" s="174"/>
      <c r="X28" s="175"/>
      <c r="Y28" s="95"/>
      <c r="Z28" s="178" t="s">
        <v>107</v>
      </c>
      <c r="AA28" s="179"/>
      <c r="AB28" s="179"/>
      <c r="AC28" s="179"/>
      <c r="AD28" s="180"/>
    </row>
    <row r="29" spans="2:30" x14ac:dyDescent="0.25">
      <c r="B29" s="88">
        <v>13</v>
      </c>
      <c r="C29" s="89">
        <v>288477</v>
      </c>
      <c r="D29" s="89">
        <v>195878</v>
      </c>
      <c r="E29" s="89"/>
      <c r="F29" s="90"/>
      <c r="G29" s="89"/>
      <c r="H29" s="89">
        <v>474795</v>
      </c>
      <c r="I29" s="89">
        <v>401444</v>
      </c>
      <c r="J29" s="89">
        <v>475335</v>
      </c>
      <c r="K29" s="91">
        <v>266556</v>
      </c>
      <c r="L29" s="105"/>
      <c r="M29" s="89">
        <v>23008</v>
      </c>
      <c r="N29" s="89">
        <v>23008</v>
      </c>
      <c r="O29" s="89"/>
      <c r="P29" s="89">
        <v>59649</v>
      </c>
      <c r="Q29" s="89">
        <v>18351</v>
      </c>
      <c r="R29" s="93">
        <v>13</v>
      </c>
      <c r="S29" s="94"/>
      <c r="T29" s="96" t="s">
        <v>103</v>
      </c>
      <c r="U29" s="81"/>
      <c r="V29" s="81"/>
      <c r="W29" s="81"/>
      <c r="X29" s="122"/>
      <c r="Y29" s="123"/>
      <c r="Z29" s="96" t="s">
        <v>103</v>
      </c>
      <c r="AA29" s="81"/>
      <c r="AB29" s="81"/>
      <c r="AC29" s="81"/>
      <c r="AD29" s="122"/>
    </row>
    <row r="30" spans="2:30" x14ac:dyDescent="0.25">
      <c r="B30" s="88">
        <v>14</v>
      </c>
      <c r="C30" s="89">
        <v>267065</v>
      </c>
      <c r="D30" s="89">
        <v>175835</v>
      </c>
      <c r="E30" s="89"/>
      <c r="F30" s="90"/>
      <c r="G30" s="89"/>
      <c r="H30" s="89">
        <v>436044</v>
      </c>
      <c r="I30" s="89">
        <v>383833</v>
      </c>
      <c r="J30" s="89">
        <v>436475</v>
      </c>
      <c r="K30" s="91">
        <v>261133</v>
      </c>
      <c r="L30" s="105"/>
      <c r="M30" s="89">
        <v>11676</v>
      </c>
      <c r="N30" s="89">
        <v>21338</v>
      </c>
      <c r="O30" s="89"/>
      <c r="P30" s="89">
        <v>68290</v>
      </c>
      <c r="Q30" s="89">
        <v>18351</v>
      </c>
      <c r="R30" s="93">
        <v>14</v>
      </c>
      <c r="S30" s="94"/>
      <c r="T30" s="110" t="s">
        <v>108</v>
      </c>
      <c r="U30" s="112"/>
      <c r="V30" s="112"/>
      <c r="W30" s="112"/>
      <c r="X30" s="124">
        <v>35492</v>
      </c>
      <c r="Y30" s="125"/>
      <c r="Z30" s="110" t="s">
        <v>108</v>
      </c>
      <c r="AA30" s="112"/>
      <c r="AB30" s="112"/>
      <c r="AC30" s="112"/>
      <c r="AD30" s="124">
        <f>ROUND($C$47*40%,2)</f>
        <v>35492</v>
      </c>
    </row>
    <row r="31" spans="2:30" x14ac:dyDescent="0.25">
      <c r="B31" s="88">
        <v>15</v>
      </c>
      <c r="C31" s="89">
        <v>247300</v>
      </c>
      <c r="D31" s="89">
        <v>157836</v>
      </c>
      <c r="E31" s="89"/>
      <c r="F31" s="90"/>
      <c r="G31" s="89"/>
      <c r="H31" s="89">
        <v>400486</v>
      </c>
      <c r="I31" s="89">
        <v>359708</v>
      </c>
      <c r="J31" s="89">
        <v>400809</v>
      </c>
      <c r="K31" s="91">
        <v>252175</v>
      </c>
      <c r="L31" s="105"/>
      <c r="M31" s="89">
        <v>19667</v>
      </c>
      <c r="N31" s="89">
        <v>19667</v>
      </c>
      <c r="O31" s="89"/>
      <c r="P31" s="89">
        <v>68290</v>
      </c>
      <c r="Q31" s="89">
        <v>18351</v>
      </c>
      <c r="R31" s="93">
        <v>15</v>
      </c>
      <c r="S31" s="94"/>
      <c r="T31" s="110" t="s">
        <v>109</v>
      </c>
      <c r="U31" s="112"/>
      <c r="V31" s="112"/>
      <c r="W31" s="112"/>
      <c r="X31" s="124">
        <v>31056</v>
      </c>
      <c r="Y31" s="125"/>
      <c r="Z31" s="110" t="s">
        <v>109</v>
      </c>
      <c r="AA31" s="112"/>
      <c r="AB31" s="112"/>
      <c r="AC31" s="112"/>
      <c r="AD31" s="124">
        <f>ROUND($C$47*35%,2)</f>
        <v>31055.5</v>
      </c>
    </row>
    <row r="32" spans="2:30" ht="15.75" thickBot="1" x14ac:dyDescent="0.3">
      <c r="B32" s="88">
        <v>16</v>
      </c>
      <c r="C32" s="89">
        <v>228936</v>
      </c>
      <c r="D32" s="89">
        <v>141686</v>
      </c>
      <c r="E32" s="89"/>
      <c r="F32" s="90"/>
      <c r="G32" s="89"/>
      <c r="H32" s="89">
        <v>367846</v>
      </c>
      <c r="I32" s="89">
        <v>335383</v>
      </c>
      <c r="J32" s="89">
        <v>368063</v>
      </c>
      <c r="K32" s="91">
        <v>239617</v>
      </c>
      <c r="L32" s="105"/>
      <c r="M32" s="89">
        <v>18331</v>
      </c>
      <c r="N32" s="89">
        <v>18331</v>
      </c>
      <c r="O32" s="89"/>
      <c r="P32" s="89">
        <v>66270</v>
      </c>
      <c r="Q32" s="89">
        <v>18351</v>
      </c>
      <c r="R32" s="93">
        <v>16</v>
      </c>
      <c r="S32" s="94"/>
      <c r="T32" s="128" t="s">
        <v>110</v>
      </c>
      <c r="U32" s="119"/>
      <c r="V32" s="119"/>
      <c r="W32" s="119"/>
      <c r="X32" s="129">
        <v>26619</v>
      </c>
      <c r="Y32" s="125"/>
      <c r="Z32" s="128" t="s">
        <v>110</v>
      </c>
      <c r="AA32" s="119"/>
      <c r="AB32" s="119"/>
      <c r="AC32" s="119"/>
      <c r="AD32" s="129">
        <f>ROUND($C$47*30%,2)</f>
        <v>26619</v>
      </c>
    </row>
    <row r="33" spans="2:31" ht="16.5" thickTop="1" thickBot="1" x14ac:dyDescent="0.3">
      <c r="B33" s="88">
        <v>17</v>
      </c>
      <c r="C33" s="89">
        <v>211985</v>
      </c>
      <c r="D33" s="89">
        <v>127190</v>
      </c>
      <c r="E33" s="89"/>
      <c r="F33" s="90"/>
      <c r="G33" s="89"/>
      <c r="H33" s="89">
        <v>337898</v>
      </c>
      <c r="I33" s="89">
        <v>314875</v>
      </c>
      <c r="J33" s="89">
        <v>338009</v>
      </c>
      <c r="K33" s="91">
        <v>235656</v>
      </c>
      <c r="L33" s="105"/>
      <c r="M33" s="89">
        <v>16666</v>
      </c>
      <c r="N33" s="89">
        <v>16666</v>
      </c>
      <c r="O33" s="89"/>
      <c r="P33" s="89">
        <v>66270</v>
      </c>
      <c r="Q33" s="89">
        <v>18351</v>
      </c>
      <c r="R33" s="93">
        <v>17</v>
      </c>
      <c r="S33" s="94"/>
      <c r="T33" s="181" t="s">
        <v>111</v>
      </c>
      <c r="U33" s="182"/>
      <c r="V33" s="182"/>
      <c r="W33" s="182"/>
      <c r="X33" s="183"/>
      <c r="Y33" s="130"/>
      <c r="Z33" s="181" t="s">
        <v>111</v>
      </c>
      <c r="AA33" s="182"/>
      <c r="AB33" s="182"/>
      <c r="AC33" s="182"/>
      <c r="AD33" s="183"/>
    </row>
    <row r="34" spans="2:31" ht="15.75" thickTop="1" x14ac:dyDescent="0.25">
      <c r="B34" s="88">
        <v>18</v>
      </c>
      <c r="C34" s="89">
        <v>196289</v>
      </c>
      <c r="D34" s="89">
        <v>111121</v>
      </c>
      <c r="E34" s="89"/>
      <c r="F34" s="90"/>
      <c r="G34" s="89"/>
      <c r="H34" s="89">
        <v>336260</v>
      </c>
      <c r="I34" s="89">
        <v>295968</v>
      </c>
      <c r="J34" s="89">
        <v>336260</v>
      </c>
      <c r="K34" s="91">
        <v>230066</v>
      </c>
      <c r="L34" s="105"/>
      <c r="M34" s="89">
        <v>25348</v>
      </c>
      <c r="N34" s="89">
        <v>25348</v>
      </c>
      <c r="O34" s="89"/>
      <c r="P34" s="89">
        <v>66270</v>
      </c>
      <c r="Q34" s="89">
        <v>59649</v>
      </c>
      <c r="R34" s="93">
        <v>18</v>
      </c>
      <c r="S34" s="94"/>
      <c r="T34" s="184" t="s">
        <v>112</v>
      </c>
      <c r="U34" s="185"/>
      <c r="V34" s="185"/>
      <c r="W34" s="185"/>
      <c r="X34" s="186"/>
      <c r="Y34" s="131"/>
      <c r="Z34" s="184" t="s">
        <v>113</v>
      </c>
      <c r="AA34" s="185"/>
      <c r="AB34" s="185"/>
      <c r="AC34" s="185"/>
      <c r="AD34" s="186"/>
    </row>
    <row r="35" spans="2:31" x14ac:dyDescent="0.25">
      <c r="B35" s="88">
        <v>19</v>
      </c>
      <c r="C35" s="89">
        <v>183452</v>
      </c>
      <c r="D35" s="89">
        <v>88191</v>
      </c>
      <c r="E35" s="89"/>
      <c r="F35" s="90"/>
      <c r="G35" s="89"/>
      <c r="H35" s="89"/>
      <c r="I35" s="89"/>
      <c r="J35" s="89">
        <v>315159</v>
      </c>
      <c r="K35" s="91">
        <v>223740</v>
      </c>
      <c r="L35" s="105"/>
      <c r="M35" s="89">
        <v>28340</v>
      </c>
      <c r="N35" s="89">
        <v>28340</v>
      </c>
      <c r="O35" s="89"/>
      <c r="P35" s="89">
        <v>70185</v>
      </c>
      <c r="Q35" s="89">
        <v>68313</v>
      </c>
      <c r="R35" s="93">
        <v>19</v>
      </c>
      <c r="S35" s="94"/>
      <c r="T35" s="110" t="s">
        <v>114</v>
      </c>
      <c r="U35" s="81"/>
      <c r="V35" s="81"/>
      <c r="W35" s="81"/>
      <c r="X35" s="122"/>
      <c r="Y35" s="95"/>
      <c r="Z35" s="110" t="s">
        <v>115</v>
      </c>
      <c r="AA35" s="81"/>
      <c r="AB35" s="81"/>
      <c r="AC35" s="81"/>
      <c r="AD35" s="132"/>
    </row>
    <row r="36" spans="2:31" x14ac:dyDescent="0.25">
      <c r="B36" s="88">
        <v>20</v>
      </c>
      <c r="C36" s="89">
        <v>171458</v>
      </c>
      <c r="D36" s="89">
        <v>69996</v>
      </c>
      <c r="E36" s="89"/>
      <c r="F36" s="90"/>
      <c r="G36" s="89"/>
      <c r="H36" s="89"/>
      <c r="I36" s="89"/>
      <c r="J36" s="89">
        <v>294393</v>
      </c>
      <c r="K36" s="91">
        <v>211623</v>
      </c>
      <c r="L36" s="105"/>
      <c r="M36" s="89">
        <v>24676</v>
      </c>
      <c r="N36" s="89">
        <v>24676</v>
      </c>
      <c r="O36" s="89"/>
      <c r="P36" s="89">
        <v>70185</v>
      </c>
      <c r="Q36" s="89">
        <v>68313</v>
      </c>
      <c r="R36" s="93">
        <v>20</v>
      </c>
      <c r="S36" s="94"/>
      <c r="T36" s="133" t="s">
        <v>116</v>
      </c>
      <c r="U36" s="134" t="s">
        <v>117</v>
      </c>
      <c r="V36" s="134" t="s">
        <v>118</v>
      </c>
      <c r="W36" s="134" t="s">
        <v>119</v>
      </c>
      <c r="X36" s="135" t="s">
        <v>120</v>
      </c>
      <c r="Y36" s="123"/>
      <c r="Z36" s="110" t="s">
        <v>116</v>
      </c>
      <c r="AA36" s="134" t="s">
        <v>117</v>
      </c>
      <c r="AB36" s="134" t="s">
        <v>118</v>
      </c>
      <c r="AC36" s="134" t="s">
        <v>121</v>
      </c>
      <c r="AD36" s="136" t="s">
        <v>122</v>
      </c>
    </row>
    <row r="37" spans="2:31" x14ac:dyDescent="0.25">
      <c r="B37" s="88">
        <v>21</v>
      </c>
      <c r="C37" s="89">
        <v>160226</v>
      </c>
      <c r="D37" s="89">
        <v>55552</v>
      </c>
      <c r="E37" s="89"/>
      <c r="F37" s="90"/>
      <c r="G37" s="89"/>
      <c r="H37" s="89"/>
      <c r="I37" s="89"/>
      <c r="J37" s="89">
        <v>275063</v>
      </c>
      <c r="K37" s="91">
        <v>202901</v>
      </c>
      <c r="L37" s="105"/>
      <c r="M37" s="89">
        <v>23008</v>
      </c>
      <c r="N37" s="89">
        <v>23008</v>
      </c>
      <c r="O37" s="89"/>
      <c r="P37" s="89">
        <v>70185</v>
      </c>
      <c r="Q37" s="89">
        <v>68313</v>
      </c>
      <c r="R37" s="93">
        <v>21</v>
      </c>
      <c r="S37" s="137">
        <v>0.16</v>
      </c>
      <c r="T37" s="133" t="s">
        <v>79</v>
      </c>
      <c r="U37" s="125">
        <f>ROUND($C$12*S37,0)</f>
        <v>108873</v>
      </c>
      <c r="V37" s="125">
        <f>ROUND(U37*$V$36,0)</f>
        <v>43549</v>
      </c>
      <c r="W37" s="125">
        <f>ROUND(U37*$W$36,0)</f>
        <v>32662</v>
      </c>
      <c r="X37" s="138">
        <f>ROUND(U37*$X$36,0)</f>
        <v>21775</v>
      </c>
      <c r="Y37" s="134"/>
      <c r="Z37" s="110" t="s">
        <v>123</v>
      </c>
      <c r="AA37" s="125">
        <f>ROUND($C$15*S39,0)</f>
        <v>76704</v>
      </c>
      <c r="AB37" s="125">
        <f>ROUND(AA37*$AB$36,0)</f>
        <v>30682</v>
      </c>
      <c r="AC37" s="125">
        <f>ROUND(AA37*$AC$36,0)</f>
        <v>26846</v>
      </c>
      <c r="AD37" s="139">
        <f>ROUND(AA37*$AD$36,0)</f>
        <v>18409</v>
      </c>
    </row>
    <row r="38" spans="2:31" x14ac:dyDescent="0.25">
      <c r="B38" s="88">
        <v>22</v>
      </c>
      <c r="C38" s="89">
        <v>149756</v>
      </c>
      <c r="D38" s="89">
        <v>44084</v>
      </c>
      <c r="E38" s="89"/>
      <c r="F38" s="90"/>
      <c r="G38" s="89"/>
      <c r="H38" s="89"/>
      <c r="I38" s="89"/>
      <c r="J38" s="89">
        <v>257063</v>
      </c>
      <c r="K38" s="91">
        <v>186816</v>
      </c>
      <c r="L38" s="105"/>
      <c r="M38" s="89">
        <v>21667</v>
      </c>
      <c r="N38" s="89">
        <v>21667</v>
      </c>
      <c r="O38" s="89"/>
      <c r="P38" s="89">
        <v>65529</v>
      </c>
      <c r="Q38" s="89">
        <v>69059</v>
      </c>
      <c r="R38" s="93">
        <v>22</v>
      </c>
      <c r="S38" s="137">
        <v>0.15</v>
      </c>
      <c r="T38" s="133" t="s">
        <v>124</v>
      </c>
      <c r="U38" s="125">
        <f>ROUND($C$12*S38,0)</f>
        <v>102069</v>
      </c>
      <c r="V38" s="125">
        <f t="shared" ref="V38:V44" si="1">ROUND(U38*$V$36,0)</f>
        <v>40828</v>
      </c>
      <c r="W38" s="125">
        <f t="shared" ref="W38:W44" si="2">ROUND(U38*$W$36,0)</f>
        <v>30621</v>
      </c>
      <c r="X38" s="138">
        <f t="shared" ref="X38:X44" si="3">ROUND(U38*$X$36,0)</f>
        <v>20414</v>
      </c>
      <c r="Y38" s="125"/>
      <c r="Z38" s="110" t="s">
        <v>125</v>
      </c>
      <c r="AA38" s="125">
        <f>ROUND($C$21*S40,0)</f>
        <v>52652</v>
      </c>
      <c r="AB38" s="125">
        <f>ROUND(AA38*$AB$36,0)</f>
        <v>21061</v>
      </c>
      <c r="AC38" s="125">
        <f>ROUND(AA38*$AC$36,0)</f>
        <v>18428</v>
      </c>
      <c r="AD38" s="139">
        <f>ROUND(AA38*$AD$36,0)</f>
        <v>12636</v>
      </c>
    </row>
    <row r="39" spans="2:31" x14ac:dyDescent="0.25">
      <c r="B39" s="88">
        <v>23</v>
      </c>
      <c r="C39" s="89">
        <v>139957</v>
      </c>
      <c r="D39" s="89">
        <v>34990</v>
      </c>
      <c r="E39" s="89"/>
      <c r="F39" s="90"/>
      <c r="G39" s="89"/>
      <c r="H39" s="89"/>
      <c r="I39" s="89"/>
      <c r="J39" s="89">
        <v>240295</v>
      </c>
      <c r="K39" s="91">
        <v>167564</v>
      </c>
      <c r="L39" s="105"/>
      <c r="M39" s="89">
        <v>20015</v>
      </c>
      <c r="N39" s="89">
        <v>20015</v>
      </c>
      <c r="O39" s="89"/>
      <c r="P39" s="89">
        <v>65529</v>
      </c>
      <c r="Q39" s="89">
        <v>69059</v>
      </c>
      <c r="R39" s="93">
        <v>23</v>
      </c>
      <c r="S39" s="137">
        <v>0.12</v>
      </c>
      <c r="T39" s="133" t="s">
        <v>126</v>
      </c>
      <c r="U39" s="125">
        <f>ROUND($C$15*S39,0)</f>
        <v>76704</v>
      </c>
      <c r="V39" s="125">
        <f t="shared" si="1"/>
        <v>30682</v>
      </c>
      <c r="W39" s="125">
        <f t="shared" si="2"/>
        <v>23011</v>
      </c>
      <c r="X39" s="138">
        <f t="shared" si="3"/>
        <v>15341</v>
      </c>
      <c r="Y39" s="125"/>
      <c r="Z39" s="110" t="s">
        <v>127</v>
      </c>
      <c r="AA39" s="125">
        <f>ROUND($C$30*S41,0)</f>
        <v>42730</v>
      </c>
      <c r="AB39" s="125">
        <f>ROUND(AA39*$AB$36,0)</f>
        <v>17092</v>
      </c>
      <c r="AC39" s="125">
        <f>ROUND(AA39*$AC$36,0)</f>
        <v>14956</v>
      </c>
      <c r="AD39" s="139">
        <f>ROUND(AA39*$AD$36,0)</f>
        <v>10255</v>
      </c>
    </row>
    <row r="40" spans="2:31" x14ac:dyDescent="0.25">
      <c r="B40" s="88">
        <v>24</v>
      </c>
      <c r="C40" s="89">
        <v>130793</v>
      </c>
      <c r="D40" s="90"/>
      <c r="E40" s="90"/>
      <c r="F40" s="90"/>
      <c r="G40" s="89"/>
      <c r="H40" s="89"/>
      <c r="I40" s="89"/>
      <c r="J40" s="89"/>
      <c r="K40" s="91">
        <v>152769</v>
      </c>
      <c r="L40" s="105"/>
      <c r="M40" s="89">
        <v>18680</v>
      </c>
      <c r="N40" s="89">
        <v>18680</v>
      </c>
      <c r="O40" s="89"/>
      <c r="P40" s="89">
        <v>65529</v>
      </c>
      <c r="Q40" s="89"/>
      <c r="R40" s="93">
        <v>24</v>
      </c>
      <c r="S40" s="137">
        <v>0.1</v>
      </c>
      <c r="T40" s="133" t="s">
        <v>125</v>
      </c>
      <c r="U40" s="125">
        <f>ROUND($C$21*S40,0)</f>
        <v>52652</v>
      </c>
      <c r="V40" s="125">
        <f t="shared" si="1"/>
        <v>21061</v>
      </c>
      <c r="W40" s="125">
        <f t="shared" si="2"/>
        <v>15796</v>
      </c>
      <c r="X40" s="138">
        <f t="shared" si="3"/>
        <v>10530</v>
      </c>
      <c r="Y40" s="125"/>
      <c r="Z40" s="110" t="s">
        <v>128</v>
      </c>
      <c r="AA40" s="125">
        <f>ROUND($C$30*S43,0)</f>
        <v>42730</v>
      </c>
      <c r="AB40" s="125">
        <f>ROUND(AA40*$AB$36,0)</f>
        <v>17092</v>
      </c>
      <c r="AC40" s="125">
        <f>ROUND(AA40*$AC$36,0)</f>
        <v>14956</v>
      </c>
      <c r="AD40" s="139">
        <f>ROUND(AA40*$AD$36,0)</f>
        <v>10255</v>
      </c>
    </row>
    <row r="41" spans="2:31" ht="15.75" thickBot="1" x14ac:dyDescent="0.3">
      <c r="B41" s="88">
        <v>25</v>
      </c>
      <c r="C41" s="89">
        <v>122239</v>
      </c>
      <c r="D41" s="90"/>
      <c r="E41" s="90"/>
      <c r="F41" s="90"/>
      <c r="G41" s="89"/>
      <c r="H41" s="89"/>
      <c r="I41" s="89"/>
      <c r="J41" s="89"/>
      <c r="K41" s="91">
        <v>147871</v>
      </c>
      <c r="L41" s="105"/>
      <c r="M41" s="89">
        <v>17671</v>
      </c>
      <c r="N41" s="89">
        <v>17671</v>
      </c>
      <c r="O41" s="89"/>
      <c r="P41" s="89">
        <v>62885</v>
      </c>
      <c r="Q41" s="89"/>
      <c r="R41" s="93">
        <v>25</v>
      </c>
      <c r="S41" s="137">
        <v>0.16</v>
      </c>
      <c r="T41" s="133" t="s">
        <v>129</v>
      </c>
      <c r="U41" s="125">
        <f>ROUND($C$30*S41,0)</f>
        <v>42730</v>
      </c>
      <c r="V41" s="125">
        <f t="shared" si="1"/>
        <v>17092</v>
      </c>
      <c r="W41" s="125">
        <f t="shared" si="2"/>
        <v>12819</v>
      </c>
      <c r="X41" s="138">
        <f t="shared" si="3"/>
        <v>8546</v>
      </c>
      <c r="Y41" s="125"/>
      <c r="Z41" s="110" t="s">
        <v>130</v>
      </c>
      <c r="AA41" s="125">
        <f>ROUND($C$47*S44,0)</f>
        <v>20408</v>
      </c>
      <c r="AB41" s="125">
        <f>ROUND(AA41*$AB$36,0)</f>
        <v>8163</v>
      </c>
      <c r="AC41" s="125">
        <f>ROUND(AA41*$AC$36,0)</f>
        <v>7143</v>
      </c>
      <c r="AD41" s="139">
        <f>ROUND(AA41*$AD$36,0)</f>
        <v>4898</v>
      </c>
    </row>
    <row r="42" spans="2:31" ht="15.75" thickTop="1" x14ac:dyDescent="0.25">
      <c r="B42" s="88">
        <v>26</v>
      </c>
      <c r="C42" s="89">
        <v>114181</v>
      </c>
      <c r="D42" s="90"/>
      <c r="E42" s="90"/>
      <c r="F42" s="90"/>
      <c r="G42" s="89"/>
      <c r="H42" s="89"/>
      <c r="I42" s="89"/>
      <c r="J42" s="89"/>
      <c r="K42" s="91">
        <v>137929</v>
      </c>
      <c r="L42" s="105"/>
      <c r="M42" s="89">
        <v>16347</v>
      </c>
      <c r="N42" s="89">
        <v>16347</v>
      </c>
      <c r="O42" s="89"/>
      <c r="P42" s="89">
        <v>62885</v>
      </c>
      <c r="Q42" s="89"/>
      <c r="R42" s="93">
        <v>26</v>
      </c>
      <c r="S42" s="137">
        <v>0.26</v>
      </c>
      <c r="T42" s="133" t="s">
        <v>131</v>
      </c>
      <c r="U42" s="125">
        <f>ROUND($C$41*S42,0)</f>
        <v>31782</v>
      </c>
      <c r="V42" s="125">
        <f t="shared" si="1"/>
        <v>12713</v>
      </c>
      <c r="W42" s="125">
        <f t="shared" si="2"/>
        <v>9535</v>
      </c>
      <c r="X42" s="138">
        <f t="shared" si="3"/>
        <v>6356</v>
      </c>
      <c r="Y42" s="125"/>
      <c r="Z42" s="164" t="s">
        <v>132</v>
      </c>
      <c r="AA42" s="165"/>
      <c r="AB42" s="165"/>
      <c r="AC42" s="165"/>
      <c r="AD42" s="166"/>
    </row>
    <row r="43" spans="2:31" x14ac:dyDescent="0.25">
      <c r="B43" s="88">
        <v>27</v>
      </c>
      <c r="C43" s="89">
        <v>106709</v>
      </c>
      <c r="D43" s="90"/>
      <c r="E43" s="90"/>
      <c r="F43" s="90"/>
      <c r="G43" s="89"/>
      <c r="H43" s="89"/>
      <c r="I43" s="89"/>
      <c r="J43" s="89"/>
      <c r="K43" s="91">
        <v>131719</v>
      </c>
      <c r="L43" s="105"/>
      <c r="M43" s="89">
        <v>15325</v>
      </c>
      <c r="N43" s="89">
        <v>15325</v>
      </c>
      <c r="O43" s="89"/>
      <c r="P43" s="89">
        <v>62885</v>
      </c>
      <c r="Q43" s="89"/>
      <c r="R43" s="93">
        <v>27</v>
      </c>
      <c r="S43" s="137">
        <v>0.16</v>
      </c>
      <c r="T43" s="133" t="s">
        <v>128</v>
      </c>
      <c r="U43" s="125">
        <f>ROUND($C$30*S43,0)</f>
        <v>42730</v>
      </c>
      <c r="V43" s="125">
        <f t="shared" si="1"/>
        <v>17092</v>
      </c>
      <c r="W43" s="125">
        <f t="shared" si="2"/>
        <v>12819</v>
      </c>
      <c r="X43" s="138">
        <f t="shared" si="3"/>
        <v>8546</v>
      </c>
      <c r="Y43" s="125"/>
      <c r="Z43" s="167" t="s">
        <v>133</v>
      </c>
      <c r="AA43" s="168"/>
      <c r="AB43" s="168"/>
      <c r="AC43" s="168"/>
      <c r="AD43" s="169"/>
    </row>
    <row r="44" spans="2:31" ht="15.75" thickBot="1" x14ac:dyDescent="0.3">
      <c r="B44" s="88">
        <v>28</v>
      </c>
      <c r="C44" s="89">
        <v>99773</v>
      </c>
      <c r="D44" s="90"/>
      <c r="E44" s="90"/>
      <c r="F44" s="90"/>
      <c r="G44" s="89"/>
      <c r="H44" s="89"/>
      <c r="I44" s="89"/>
      <c r="J44" s="89"/>
      <c r="K44" s="91">
        <v>126195</v>
      </c>
      <c r="L44" s="105"/>
      <c r="M44" s="89">
        <v>14342</v>
      </c>
      <c r="N44" s="89">
        <v>14342</v>
      </c>
      <c r="O44" s="89"/>
      <c r="P44" s="89">
        <v>64427</v>
      </c>
      <c r="Q44" s="89"/>
      <c r="R44" s="93">
        <v>28</v>
      </c>
      <c r="S44" s="137">
        <v>0.23</v>
      </c>
      <c r="T44" s="133" t="s">
        <v>130</v>
      </c>
      <c r="U44" s="125">
        <f>ROUND($C$47*S44,0)</f>
        <v>20408</v>
      </c>
      <c r="V44" s="125">
        <f t="shared" si="1"/>
        <v>8163</v>
      </c>
      <c r="W44" s="125">
        <f t="shared" si="2"/>
        <v>6122</v>
      </c>
      <c r="X44" s="138">
        <f t="shared" si="3"/>
        <v>4082</v>
      </c>
      <c r="Y44" s="125"/>
      <c r="Z44" s="170"/>
      <c r="AA44" s="171"/>
      <c r="AB44" s="171"/>
      <c r="AC44" s="171"/>
      <c r="AD44" s="172"/>
    </row>
    <row r="45" spans="2:31" ht="15.75" thickTop="1" x14ac:dyDescent="0.25">
      <c r="B45" s="88">
        <v>29</v>
      </c>
      <c r="C45" s="89">
        <v>93266</v>
      </c>
      <c r="D45" s="90"/>
      <c r="E45" s="90"/>
      <c r="F45" s="90"/>
      <c r="G45" s="89"/>
      <c r="H45" s="89"/>
      <c r="I45" s="89"/>
      <c r="J45" s="89"/>
      <c r="K45" s="91">
        <v>121423</v>
      </c>
      <c r="L45" s="105"/>
      <c r="M45" s="89">
        <v>13347</v>
      </c>
      <c r="N45" s="89">
        <v>13347</v>
      </c>
      <c r="O45" s="89"/>
      <c r="P45" s="89">
        <v>64427</v>
      </c>
      <c r="Q45" s="89"/>
      <c r="R45" s="93">
        <v>29</v>
      </c>
      <c r="S45" s="94"/>
      <c r="T45" s="173" t="s">
        <v>132</v>
      </c>
      <c r="U45" s="174"/>
      <c r="V45" s="174"/>
      <c r="W45" s="174"/>
      <c r="X45" s="175"/>
      <c r="Y45" s="125"/>
      <c r="Z45" s="141"/>
      <c r="AA45" s="141"/>
      <c r="AB45" s="141"/>
      <c r="AC45" s="141"/>
      <c r="AD45" s="141"/>
    </row>
    <row r="46" spans="2:31" ht="15" customHeight="1" x14ac:dyDescent="0.25">
      <c r="B46" s="88">
        <v>30</v>
      </c>
      <c r="C46" s="89">
        <v>90928</v>
      </c>
      <c r="D46" s="90"/>
      <c r="E46" s="90"/>
      <c r="F46" s="90"/>
      <c r="G46" s="89"/>
      <c r="H46" s="89"/>
      <c r="I46" s="89"/>
      <c r="J46" s="89"/>
      <c r="K46" s="91">
        <v>113697</v>
      </c>
      <c r="L46" s="105"/>
      <c r="M46" s="89">
        <v>8664</v>
      </c>
      <c r="N46" s="89">
        <v>8664</v>
      </c>
      <c r="O46" s="89"/>
      <c r="P46" s="89">
        <v>64427</v>
      </c>
      <c r="Q46" s="89"/>
      <c r="R46" s="93">
        <v>30</v>
      </c>
      <c r="S46" s="94"/>
      <c r="T46" s="167" t="s">
        <v>133</v>
      </c>
      <c r="U46" s="168"/>
      <c r="V46" s="168"/>
      <c r="W46" s="168"/>
      <c r="X46" s="169"/>
      <c r="Y46" s="95"/>
      <c r="Z46" s="142"/>
      <c r="AA46" s="142"/>
      <c r="AB46" s="142"/>
      <c r="AC46" s="142"/>
      <c r="AD46" s="142"/>
    </row>
    <row r="47" spans="2:31" ht="16.5" customHeight="1" thickBot="1" x14ac:dyDescent="0.3">
      <c r="B47" s="143">
        <v>31</v>
      </c>
      <c r="C47" s="144">
        <v>88730</v>
      </c>
      <c r="D47" s="145"/>
      <c r="E47" s="145"/>
      <c r="F47" s="145"/>
      <c r="G47" s="146"/>
      <c r="H47" s="146"/>
      <c r="I47" s="146"/>
      <c r="J47" s="146"/>
      <c r="K47" s="147">
        <v>105134</v>
      </c>
      <c r="L47" s="148"/>
      <c r="M47" s="146">
        <v>7008</v>
      </c>
      <c r="N47" s="146">
        <v>7008</v>
      </c>
      <c r="O47" s="146"/>
      <c r="P47" s="146">
        <v>64427</v>
      </c>
      <c r="Q47" s="146"/>
      <c r="R47" s="149">
        <v>31</v>
      </c>
      <c r="S47" s="94"/>
      <c r="T47" s="170"/>
      <c r="U47" s="171"/>
      <c r="V47" s="171"/>
      <c r="W47" s="171"/>
      <c r="X47" s="172"/>
      <c r="Y47" s="140"/>
      <c r="Z47" s="142"/>
      <c r="AA47" s="142"/>
      <c r="AB47" s="142"/>
      <c r="AC47" s="142"/>
      <c r="AD47" s="142"/>
    </row>
    <row r="48" spans="2:31" ht="15.75" customHeight="1" thickTop="1" x14ac:dyDescent="0.25">
      <c r="L48" s="112"/>
      <c r="S48" s="112"/>
      <c r="T48" s="176" t="s">
        <v>134</v>
      </c>
      <c r="U48" s="176"/>
      <c r="V48" s="176"/>
      <c r="W48" s="176"/>
      <c r="X48" s="176"/>
      <c r="Y48" s="140"/>
      <c r="AA48" s="142"/>
      <c r="AB48" s="142"/>
      <c r="AC48" s="142"/>
      <c r="AD48" s="142"/>
      <c r="AE48" s="150"/>
    </row>
    <row r="49" spans="2:31" ht="15.75" customHeight="1" x14ac:dyDescent="0.25">
      <c r="B49" s="177" t="s">
        <v>135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51"/>
      <c r="R49" s="151"/>
      <c r="S49" s="152"/>
      <c r="T49" s="176"/>
      <c r="U49" s="176"/>
      <c r="V49" s="176"/>
      <c r="W49" s="176"/>
      <c r="X49" s="176"/>
      <c r="Y49" s="140"/>
      <c r="Z49" s="142"/>
      <c r="AA49" s="142"/>
      <c r="AB49" s="142"/>
      <c r="AC49" s="142"/>
      <c r="AD49" s="142"/>
      <c r="AE49" s="150"/>
    </row>
    <row r="50" spans="2:31" ht="15" customHeight="1" x14ac:dyDescent="0.25">
      <c r="B50" s="163" t="s">
        <v>136</v>
      </c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51"/>
      <c r="R50" s="151"/>
      <c r="S50" s="152"/>
      <c r="T50" s="153"/>
      <c r="Y50" s="140"/>
      <c r="Z50" s="142"/>
      <c r="AA50" s="142"/>
      <c r="AB50" s="142"/>
      <c r="AC50" s="142"/>
      <c r="AD50" s="142"/>
      <c r="AE50" s="154"/>
    </row>
    <row r="51" spans="2:31" x14ac:dyDescent="0.25"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51"/>
      <c r="R51" s="151"/>
      <c r="S51" s="154"/>
      <c r="AE51" s="154"/>
    </row>
    <row r="52" spans="2:31" x14ac:dyDescent="0.25">
      <c r="B52" s="152" t="s">
        <v>137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4"/>
      <c r="M52" s="151"/>
      <c r="N52" s="151"/>
      <c r="O52" s="151"/>
      <c r="P52" s="151"/>
      <c r="Q52" s="151"/>
      <c r="R52" s="151"/>
      <c r="S52" s="154"/>
      <c r="AE52" s="154"/>
    </row>
    <row r="53" spans="2:31" x14ac:dyDescent="0.25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4"/>
      <c r="M53" s="155"/>
      <c r="N53" s="155"/>
      <c r="O53" s="155"/>
      <c r="P53" s="155"/>
      <c r="Q53" s="155"/>
      <c r="R53" s="155"/>
      <c r="S53" s="154"/>
    </row>
  </sheetData>
  <mergeCells count="36">
    <mergeCell ref="B10:B11"/>
    <mergeCell ref="C10:C11"/>
    <mergeCell ref="D10:D11"/>
    <mergeCell ref="F10:F11"/>
    <mergeCell ref="G10:K10"/>
    <mergeCell ref="T12:X12"/>
    <mergeCell ref="Z12:AD12"/>
    <mergeCell ref="H2:M2"/>
    <mergeCell ref="H3:M3"/>
    <mergeCell ref="H4:M4"/>
    <mergeCell ref="G7:N7"/>
    <mergeCell ref="L10:L11"/>
    <mergeCell ref="M10:N10"/>
    <mergeCell ref="O10:Q10"/>
    <mergeCell ref="R10:R11"/>
    <mergeCell ref="T11:X11"/>
    <mergeCell ref="Z11:AD11"/>
    <mergeCell ref="T18:X18"/>
    <mergeCell ref="Z18:AD18"/>
    <mergeCell ref="U22:V22"/>
    <mergeCell ref="AA22:AB22"/>
    <mergeCell ref="T23:X23"/>
    <mergeCell ref="Z23:AD23"/>
    <mergeCell ref="T28:X28"/>
    <mergeCell ref="Z28:AD28"/>
    <mergeCell ref="T33:X33"/>
    <mergeCell ref="Z33:AD33"/>
    <mergeCell ref="T34:X34"/>
    <mergeCell ref="Z34:AD34"/>
    <mergeCell ref="B50:P51"/>
    <mergeCell ref="Z42:AD42"/>
    <mergeCell ref="Z43:AD44"/>
    <mergeCell ref="T45:X45"/>
    <mergeCell ref="T46:X47"/>
    <mergeCell ref="T48:X49"/>
    <mergeCell ref="B49:P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X40"/>
  <sheetViews>
    <sheetView showGridLines="0" topLeftCell="A7" zoomScale="90" workbookViewId="0">
      <selection activeCell="L16" sqref="L16"/>
    </sheetView>
  </sheetViews>
  <sheetFormatPr baseColWidth="10" defaultRowHeight="12.75" x14ac:dyDescent="0.2"/>
  <cols>
    <col min="1" max="1" width="5.28515625" customWidth="1"/>
    <col min="2" max="2" width="10.85546875" customWidth="1"/>
    <col min="3" max="4" width="13.7109375" customWidth="1"/>
    <col min="5" max="5" width="12.140625" customWidth="1"/>
    <col min="6" max="6" width="10.7109375" customWidth="1"/>
    <col min="7" max="7" width="9.5703125" customWidth="1"/>
    <col min="8" max="8" width="10.85546875" customWidth="1"/>
    <col min="9" max="9" width="9.140625" customWidth="1"/>
    <col min="10" max="10" width="10.85546875" customWidth="1"/>
    <col min="11" max="11" width="11" customWidth="1"/>
    <col min="12" max="12" width="14.7109375" customWidth="1"/>
    <col min="13" max="13" width="12" customWidth="1"/>
    <col min="14" max="14" width="6.7109375" customWidth="1"/>
    <col min="15" max="15" width="2" customWidth="1"/>
    <col min="16" max="19" width="12.140625" customWidth="1"/>
    <col min="20" max="20" width="11" customWidth="1"/>
  </cols>
  <sheetData>
    <row r="1" spans="1:24" ht="49.5" customHeight="1" x14ac:dyDescent="0.3">
      <c r="A1" s="1"/>
      <c r="C1" s="2"/>
      <c r="D1" s="2"/>
      <c r="E1" s="1"/>
      <c r="G1" s="2"/>
      <c r="H1" s="1"/>
      <c r="J1" s="2"/>
      <c r="K1" s="1"/>
      <c r="M1" s="2"/>
      <c r="O1" s="2"/>
      <c r="P1" s="1"/>
      <c r="R1" s="2"/>
      <c r="S1" s="2"/>
      <c r="T1" s="1"/>
    </row>
    <row r="2" spans="1:24" ht="25.5" customHeight="1" x14ac:dyDescent="0.2">
      <c r="A2" s="215" t="s">
        <v>47</v>
      </c>
      <c r="B2" s="215"/>
      <c r="C2" s="215"/>
      <c r="D2" s="7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4" ht="41.25" customHeight="1" x14ac:dyDescent="0.2">
      <c r="A3" s="216" t="s">
        <v>51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68"/>
      <c r="V3" s="68"/>
      <c r="W3" s="68"/>
      <c r="X3" s="68"/>
    </row>
    <row r="4" spans="1:24" ht="17.25" customHeight="1" x14ac:dyDescent="0.2">
      <c r="A4" s="218">
        <v>4.1000000000000002E-2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</row>
    <row r="5" spans="1:24" ht="41.25" customHeight="1" x14ac:dyDescent="0.2">
      <c r="A5" s="56" t="s">
        <v>0</v>
      </c>
      <c r="B5" s="12" t="s">
        <v>12</v>
      </c>
      <c r="C5" s="12" t="s">
        <v>13</v>
      </c>
      <c r="D5" s="12" t="s">
        <v>138</v>
      </c>
      <c r="E5" s="12" t="s">
        <v>36</v>
      </c>
      <c r="F5" s="12" t="s">
        <v>37</v>
      </c>
      <c r="G5" s="12" t="s">
        <v>14</v>
      </c>
      <c r="H5" s="12" t="s">
        <v>15</v>
      </c>
      <c r="I5" s="12" t="s">
        <v>16</v>
      </c>
      <c r="J5" s="12" t="s">
        <v>17</v>
      </c>
      <c r="K5" s="13" t="s">
        <v>19</v>
      </c>
      <c r="L5" s="220" t="s">
        <v>46</v>
      </c>
      <c r="M5" s="12" t="s">
        <v>18</v>
      </c>
      <c r="N5" s="223" t="s">
        <v>0</v>
      </c>
      <c r="O5" s="58"/>
      <c r="P5" s="35" t="s">
        <v>38</v>
      </c>
      <c r="Q5" s="220" t="s">
        <v>40</v>
      </c>
      <c r="R5" s="220" t="s">
        <v>41</v>
      </c>
      <c r="S5" s="220" t="s">
        <v>42</v>
      </c>
      <c r="T5" s="61" t="s">
        <v>48</v>
      </c>
    </row>
    <row r="6" spans="1:24" ht="16.5" customHeight="1" x14ac:dyDescent="0.2">
      <c r="A6" s="57"/>
      <c r="B6" s="14" t="s">
        <v>39</v>
      </c>
      <c r="C6" s="14"/>
      <c r="D6" s="156">
        <v>0.34</v>
      </c>
      <c r="E6" s="14"/>
      <c r="F6" s="14"/>
      <c r="G6" s="14"/>
      <c r="H6" s="14"/>
      <c r="I6" s="14"/>
      <c r="J6" s="14"/>
      <c r="K6" s="15"/>
      <c r="L6" s="221"/>
      <c r="M6" s="14"/>
      <c r="N6" s="224"/>
      <c r="P6" s="36"/>
      <c r="Q6" s="221"/>
      <c r="R6" s="221"/>
      <c r="S6" s="221"/>
      <c r="T6" s="60"/>
    </row>
    <row r="7" spans="1:24" ht="10.5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1"/>
      <c r="L7" s="222"/>
      <c r="M7" s="10"/>
      <c r="N7" s="225"/>
      <c r="P7" s="37"/>
      <c r="Q7" s="59">
        <v>0.15</v>
      </c>
      <c r="R7" s="59">
        <v>7.5999999999999998E-2</v>
      </c>
      <c r="S7" s="59">
        <v>0.08</v>
      </c>
      <c r="T7" s="59">
        <f>SUM(Q7:S7)</f>
        <v>0.30599999999999999</v>
      </c>
    </row>
    <row r="8" spans="1:24" ht="16.5" customHeight="1" x14ac:dyDescent="0.25">
      <c r="A8" s="6">
        <v>2</v>
      </c>
      <c r="B8" s="3">
        <f>ROUND(VLOOKUP($A8,'2015'!$A$8:$L$31,B$32,0)*(1+$A$4),0)</f>
        <v>560275</v>
      </c>
      <c r="C8" s="3">
        <f>ROUND(VLOOKUP($A8,'2015'!$A$8:$L$31,C$32,0)*(1+$A$4),0)</f>
        <v>2109315</v>
      </c>
      <c r="D8" s="3"/>
      <c r="E8" s="3">
        <f>ROUND(VLOOKUP($A8,'2015'!$A$8:$L$31,E$32,0)*(1+$A$4),0)</f>
        <v>2669589</v>
      </c>
      <c r="F8" s="3">
        <f>ROUND(VLOOKUP($A8,'2015'!$A$8:$L$31,F$32,0)*(1+$A$4),0)</f>
        <v>0</v>
      </c>
      <c r="G8" s="3">
        <f>ROUND(VLOOKUP($A8,'2015'!$A$8:$L$31,G$32,0)*(1+$A$4),0)</f>
        <v>0</v>
      </c>
      <c r="H8" s="3">
        <f>ROUND(VLOOKUP($A8,'2015'!$A$8:$L$31,H$32,0)*(1+$A$4),0)</f>
        <v>120459</v>
      </c>
      <c r="I8" s="3">
        <f>ROUND(VLOOKUP($A8,'2015'!$A$8:$L$31,I$32,0)*(1+$A$4),0)</f>
        <v>92096</v>
      </c>
      <c r="J8" s="3">
        <f>ROUND(VLOOKUP($A8,'2015'!$A$8:$L$31,J$32,0)*(1+$A$4),0)</f>
        <v>202506</v>
      </c>
      <c r="K8" s="3">
        <f>ROUND(VLOOKUP($A8,'2015'!$A$8:$L$31,K$32,0)*(1+$A$4),0)</f>
        <v>18351</v>
      </c>
      <c r="L8" s="5">
        <f>SUM(B8:K8)</f>
        <v>5772591</v>
      </c>
      <c r="M8" s="3">
        <f>ROUND(VLOOKUP($A8,'2015'!$A$8:$L$31,M$32,0)*(1+$A$4),0)</f>
        <v>121976</v>
      </c>
      <c r="N8" s="6">
        <v>2</v>
      </c>
      <c r="P8" s="34">
        <f>$B8+$C8+$G8+$K8</f>
        <v>2687941</v>
      </c>
      <c r="Q8" s="5">
        <f t="shared" ref="Q8:Q31" si="0">ROUND(P8*$Q$7,0)</f>
        <v>403191</v>
      </c>
      <c r="R8" s="5">
        <f>ROUND(P8*$R$7,0)</f>
        <v>204284</v>
      </c>
      <c r="S8" s="5">
        <f>ROUND(P8*$S$7,0)</f>
        <v>215035</v>
      </c>
      <c r="T8" s="62">
        <f>SUM(Q8:S8)</f>
        <v>822510</v>
      </c>
      <c r="U8" s="8"/>
    </row>
    <row r="9" spans="1:24" ht="16.5" customHeight="1" x14ac:dyDescent="0.25">
      <c r="A9" s="7" t="s">
        <v>31</v>
      </c>
      <c r="B9" s="3">
        <f>ROUND(VLOOKUP($A9,'2015'!$A$8:$L$31,B$32,0)*(1+$A$4),0)</f>
        <v>591559</v>
      </c>
      <c r="C9" s="3">
        <f>ROUND(VLOOKUP($A9,'2015'!$A$8:$L$31,C$32,0)*(1+$A$4),0)</f>
        <v>1739343</v>
      </c>
      <c r="D9" s="3"/>
      <c r="E9" s="3">
        <v>0</v>
      </c>
      <c r="F9" s="3">
        <f>ROUND(((B9+C9)*0%+(B9+C9)*30%),0)</f>
        <v>699271</v>
      </c>
      <c r="G9" s="3">
        <f>ROUND(VLOOKUP($A9,'2015'!$A$8:$L$31,G$32,0)*(1+$A$4),0)</f>
        <v>25172</v>
      </c>
      <c r="H9" s="3">
        <f t="shared" ref="H9:H25" si="1">ROUND(B9*21.5%,0)</f>
        <v>127185</v>
      </c>
      <c r="I9" s="3">
        <f>ROUND(VLOOKUP($A9,'2015'!$A$8:$L$31,I$32,0)*(1+$A$4),0)</f>
        <v>92466</v>
      </c>
      <c r="J9" s="3">
        <f>ROUND(VLOOKUP($A9,'2015'!$A$8:$L$31,J$32,0)*(1+$A$4),0)</f>
        <v>203254</v>
      </c>
      <c r="K9" s="3">
        <f>ROUND(VLOOKUP($A9,'2015'!$A$8:$L$31,K$32,0)*(1+$A$4),0)</f>
        <v>18351</v>
      </c>
      <c r="L9" s="5">
        <f t="shared" ref="L9:L31" si="2">SUM(B9:K9)</f>
        <v>3496601</v>
      </c>
      <c r="M9" s="3">
        <f>VLOOKUP($A9,'2015'!$A$8:$L$31,M$32,0)*(1+$A$4)</f>
        <v>122395.575</v>
      </c>
      <c r="N9" s="7" t="s">
        <v>30</v>
      </c>
      <c r="P9" s="34">
        <f>$B9+$C9+$G9+$K9</f>
        <v>2374425</v>
      </c>
      <c r="Q9" s="5">
        <f>ROUND(P9*$Q$7,0)</f>
        <v>356164</v>
      </c>
      <c r="R9" s="5">
        <f>ROUND(P9*$R$7,0)</f>
        <v>180456</v>
      </c>
      <c r="S9" s="5">
        <f>ROUND(P9*$S$7,0)</f>
        <v>189954</v>
      </c>
      <c r="T9" s="62">
        <f>SUM(Q9:S9)</f>
        <v>726574</v>
      </c>
      <c r="U9" s="8"/>
    </row>
    <row r="10" spans="1:24" ht="16.5" customHeight="1" x14ac:dyDescent="0.25">
      <c r="A10" s="7">
        <v>3</v>
      </c>
      <c r="B10" s="3">
        <f>ROUND(VLOOKUP($A10,'2015'!$A$8:$L$31,B$32,0)*(1+$A$4),0)</f>
        <v>591559</v>
      </c>
      <c r="C10" s="3">
        <f>ROUND(VLOOKUP($A10,'2015'!$A$8:$L$31,C$32,0)*(1+$A$4),0)</f>
        <v>1739343</v>
      </c>
      <c r="D10" s="3">
        <v>160905</v>
      </c>
      <c r="E10" s="3">
        <v>0</v>
      </c>
      <c r="F10" s="3">
        <v>0</v>
      </c>
      <c r="G10" s="3">
        <f>ROUND(VLOOKUP($A10,'2015'!$A$8:$L$31,G$32,0)*(1+$A$4),0)</f>
        <v>25172</v>
      </c>
      <c r="H10" s="3">
        <f t="shared" si="1"/>
        <v>127185</v>
      </c>
      <c r="I10" s="3">
        <f>ROUND(VLOOKUP($A10,'2015'!$A$8:$L$31,I$32,0)*(1+$A$4),0)</f>
        <v>92466</v>
      </c>
      <c r="J10" s="3">
        <f>ROUND(VLOOKUP($A10,'2015'!$A$8:$L$31,J$32,0)*(1+$A$4),0)</f>
        <v>203254</v>
      </c>
      <c r="K10" s="3">
        <f>ROUND(VLOOKUP($A10,'2015'!$A$8:$L$31,K$32,0)*(1+$A$4),0)</f>
        <v>18351</v>
      </c>
      <c r="L10" s="5">
        <f t="shared" si="2"/>
        <v>2958235</v>
      </c>
      <c r="M10" s="3">
        <f>VLOOKUP($A10,'2015'!$A$8:$L$31,M$32,0)*(1+$A$4)</f>
        <v>122395.575</v>
      </c>
      <c r="N10" s="7">
        <v>3</v>
      </c>
      <c r="P10" s="34">
        <f t="shared" ref="P10:P31" si="3">B10+C10+G10+K10</f>
        <v>2374425</v>
      </c>
      <c r="Q10" s="5">
        <f t="shared" si="0"/>
        <v>356164</v>
      </c>
      <c r="R10" s="5">
        <f t="shared" ref="R10:R31" si="4">ROUND(P10*$R$7,0)</f>
        <v>180456</v>
      </c>
      <c r="S10" s="5">
        <f t="shared" ref="S10:S31" si="5">ROUND(P10*$S$7,0)</f>
        <v>189954</v>
      </c>
      <c r="T10" s="62">
        <f t="shared" ref="T10:T31" si="6">SUM(Q10:S10)</f>
        <v>726574</v>
      </c>
      <c r="U10" s="8"/>
    </row>
    <row r="11" spans="1:24" ht="16.5" customHeight="1" x14ac:dyDescent="0.25">
      <c r="A11" s="7">
        <v>4</v>
      </c>
      <c r="B11" s="3">
        <f>ROUND(VLOOKUP($A11,'2015'!$A$8:$L$31,B$32,0)*(1+$A$4),0)</f>
        <v>558089</v>
      </c>
      <c r="C11" s="3">
        <f>ROUND(VLOOKUP($A11,'2015'!$A$8:$L$31,C$32,0)*(1+$A$4),0)</f>
        <v>1687542</v>
      </c>
      <c r="D11" s="3">
        <v>151799</v>
      </c>
      <c r="E11" s="3">
        <v>0</v>
      </c>
      <c r="F11" s="3">
        <v>0</v>
      </c>
      <c r="G11" s="3">
        <f>ROUND(VLOOKUP($A11,'2015'!$A$8:$L$31,G$32,0)*(1+$A$4),0)</f>
        <v>25172</v>
      </c>
      <c r="H11" s="3">
        <f t="shared" si="1"/>
        <v>119989</v>
      </c>
      <c r="I11" s="3">
        <f>ROUND(VLOOKUP($A11,'2015'!$A$8:$L$31,I$32,0)*(1+$A$4),0)</f>
        <v>94908</v>
      </c>
      <c r="J11" s="3">
        <f>ROUND(VLOOKUP($A11,'2015'!$A$8:$L$31,J$32,0)*(1+$A$4),0)</f>
        <v>207982</v>
      </c>
      <c r="K11" s="3">
        <f>ROUND(VLOOKUP($A11,'2015'!$A$8:$L$31,K$32,0)*(1+$A$4),0)</f>
        <v>18351</v>
      </c>
      <c r="L11" s="5">
        <f t="shared" si="2"/>
        <v>2863832</v>
      </c>
      <c r="M11" s="3">
        <f>VLOOKUP($A11,'2015'!$A$8:$L$31,M$32,0)*(1+$A$4)</f>
        <v>125302.04699999999</v>
      </c>
      <c r="N11" s="7">
        <v>4</v>
      </c>
      <c r="P11" s="34">
        <f t="shared" si="3"/>
        <v>2289154</v>
      </c>
      <c r="Q11" s="5">
        <f t="shared" si="0"/>
        <v>343373</v>
      </c>
      <c r="R11" s="5">
        <f t="shared" si="4"/>
        <v>173976</v>
      </c>
      <c r="S11" s="5">
        <f t="shared" si="5"/>
        <v>183132</v>
      </c>
      <c r="T11" s="62">
        <f t="shared" si="6"/>
        <v>700481</v>
      </c>
      <c r="U11" s="8"/>
    </row>
    <row r="12" spans="1:24" ht="16.5" customHeight="1" x14ac:dyDescent="0.25">
      <c r="A12" s="7">
        <v>5</v>
      </c>
      <c r="B12" s="3">
        <f>ROUND(VLOOKUP($A12,'2015'!$A$8:$L$31,B$32,0)*(1+$A$4),0)</f>
        <v>526519</v>
      </c>
      <c r="C12" s="3">
        <f>ROUND(VLOOKUP($A12,'2015'!$A$8:$L$31,C$32,0)*(1+$A$4),0)</f>
        <v>1450403</v>
      </c>
      <c r="D12" s="3">
        <v>151307</v>
      </c>
      <c r="E12" s="3">
        <v>0</v>
      </c>
      <c r="F12" s="3">
        <v>0</v>
      </c>
      <c r="G12" s="3">
        <f>ROUND(VLOOKUP($A12,'2015'!$A$8:$L$31,G$32,0)*(1+$A$4),0)</f>
        <v>25172</v>
      </c>
      <c r="H12" s="3">
        <f t="shared" si="1"/>
        <v>113202</v>
      </c>
      <c r="I12" s="3">
        <f>ROUND(VLOOKUP($A12,'2015'!$A$8:$L$31,I$32,0)*(1+$A$4),0)</f>
        <v>97391</v>
      </c>
      <c r="J12" s="3">
        <f>ROUND(VLOOKUP($A12,'2015'!$A$8:$L$31,J$32,0)*(1+$A$4),0)</f>
        <v>212729</v>
      </c>
      <c r="K12" s="3">
        <f>ROUND(VLOOKUP($A12,'2015'!$A$8:$L$31,K$32,0)*(1+$A$4),0)</f>
        <v>18351</v>
      </c>
      <c r="L12" s="5">
        <f t="shared" si="2"/>
        <v>2595074</v>
      </c>
      <c r="M12" s="3">
        <f>VLOOKUP($A12,'2015'!$A$8:$L$31,M$32,0)*(1+$A$4)</f>
        <v>128173.12499999999</v>
      </c>
      <c r="N12" s="7">
        <v>5</v>
      </c>
      <c r="P12" s="34">
        <f t="shared" si="3"/>
        <v>2020445</v>
      </c>
      <c r="Q12" s="5">
        <f t="shared" si="0"/>
        <v>303067</v>
      </c>
      <c r="R12" s="5">
        <f t="shared" si="4"/>
        <v>153554</v>
      </c>
      <c r="S12" s="5">
        <f t="shared" si="5"/>
        <v>161636</v>
      </c>
      <c r="T12" s="62">
        <f t="shared" si="6"/>
        <v>618257</v>
      </c>
      <c r="U12" s="8"/>
    </row>
    <row r="13" spans="1:24" ht="16.5" customHeight="1" x14ac:dyDescent="0.25">
      <c r="A13" s="7">
        <v>6</v>
      </c>
      <c r="B13" s="3">
        <f>ROUND(VLOOKUP($A13,'2015'!$A$8:$L$31,B$32,0)*(1+$A$4),0)</f>
        <v>496677</v>
      </c>
      <c r="C13" s="3">
        <f>ROUND(VLOOKUP($A13,'2015'!$A$8:$L$31,C$32,0)*(1+$A$4),0)</f>
        <v>1225702</v>
      </c>
      <c r="D13" s="3">
        <v>135095</v>
      </c>
      <c r="E13" s="3">
        <v>0</v>
      </c>
      <c r="F13" s="3">
        <v>0</v>
      </c>
      <c r="G13" s="3">
        <f>ROUND(VLOOKUP($A13,'2015'!$A$8:$L$31,G$32,0)*(1+$A$4),0)</f>
        <v>28947</v>
      </c>
      <c r="H13" s="3">
        <f t="shared" si="1"/>
        <v>106786</v>
      </c>
      <c r="I13" s="3">
        <f>ROUND(VLOOKUP($A13,'2015'!$A$8:$L$31,I$32,0)*(1+$A$4),0)</f>
        <v>90613</v>
      </c>
      <c r="J13" s="3">
        <f>ROUND(VLOOKUP($A13,'2015'!$A$8:$L$31,J$32,0)*(1+$A$4),0)</f>
        <v>237781</v>
      </c>
      <c r="K13" s="3">
        <f>ROUND(VLOOKUP($A13,'2015'!$A$8:$L$31,K$32,0)*(1+$A$4),0)</f>
        <v>18351</v>
      </c>
      <c r="L13" s="5">
        <f t="shared" si="2"/>
        <v>2339952</v>
      </c>
      <c r="M13" s="3">
        <f>VLOOKUP($A13,'2015'!$A$8:$L$31,M$32,0)*(1+$A$4)</f>
        <v>133350.01799999998</v>
      </c>
      <c r="N13" s="7">
        <v>6</v>
      </c>
      <c r="P13" s="34">
        <f t="shared" si="3"/>
        <v>1769677</v>
      </c>
      <c r="Q13" s="5">
        <f t="shared" si="0"/>
        <v>265452</v>
      </c>
      <c r="R13" s="5">
        <f t="shared" si="4"/>
        <v>134495</v>
      </c>
      <c r="S13" s="5">
        <f t="shared" si="5"/>
        <v>141574</v>
      </c>
      <c r="T13" s="62">
        <f t="shared" si="6"/>
        <v>541521</v>
      </c>
      <c r="U13" s="8"/>
    </row>
    <row r="14" spans="1:24" ht="16.5" customHeight="1" x14ac:dyDescent="0.25">
      <c r="A14" s="7">
        <v>7</v>
      </c>
      <c r="B14" s="3">
        <f>ROUND(VLOOKUP($A14,'2015'!$A$8:$L$31,B$32,0)*(1+$A$4),0)</f>
        <v>457814</v>
      </c>
      <c r="C14" s="3">
        <f>ROUND(VLOOKUP($A14,'2015'!$A$8:$L$31,C$32,0)*(1+$A$4),0)</f>
        <v>919186</v>
      </c>
      <c r="D14" s="3">
        <v>123269</v>
      </c>
      <c r="E14" s="3">
        <v>0</v>
      </c>
      <c r="F14" s="3">
        <v>0</v>
      </c>
      <c r="G14" s="3">
        <f>ROUND(VLOOKUP($A14,'2015'!$A$8:$L$31,G$32,0)*(1+$A$4),0)</f>
        <v>28947</v>
      </c>
      <c r="H14" s="3">
        <f t="shared" si="1"/>
        <v>98430</v>
      </c>
      <c r="I14" s="3">
        <f>ROUND(VLOOKUP($A14,'2015'!$A$8:$L$31,I$32,0)*(1+$A$4),0)</f>
        <v>67579</v>
      </c>
      <c r="J14" s="3">
        <f>ROUND(VLOOKUP($A14,'2015'!$A$8:$L$31,J$32,0)*(1+$A$4),0)</f>
        <v>163967</v>
      </c>
      <c r="K14" s="3">
        <f>ROUND(VLOOKUP($A14,'2015'!$A$8:$L$31,K$32,0)*(1+$A$4),0)</f>
        <v>18351</v>
      </c>
      <c r="L14" s="5">
        <f t="shared" si="2"/>
        <v>1877543</v>
      </c>
      <c r="M14" s="3">
        <f>VLOOKUP($A14,'2015'!$A$8:$L$31,M$32,0)*(1+$A$4)</f>
        <v>92390.831999999995</v>
      </c>
      <c r="N14" s="7">
        <v>7</v>
      </c>
      <c r="P14" s="34">
        <f t="shared" si="3"/>
        <v>1424298</v>
      </c>
      <c r="Q14" s="5">
        <f t="shared" si="0"/>
        <v>213645</v>
      </c>
      <c r="R14" s="5">
        <f t="shared" si="4"/>
        <v>108247</v>
      </c>
      <c r="S14" s="5">
        <f t="shared" si="5"/>
        <v>113944</v>
      </c>
      <c r="T14" s="62">
        <f t="shared" si="6"/>
        <v>435836</v>
      </c>
      <c r="U14" s="8"/>
    </row>
    <row r="15" spans="1:24" ht="16.5" customHeight="1" x14ac:dyDescent="0.25">
      <c r="A15" s="7">
        <v>8</v>
      </c>
      <c r="B15" s="3">
        <f>ROUND(VLOOKUP($A15,'2015'!$A$8:$L$31,B$32,0)*(1+$A$4),0)</f>
        <v>423865</v>
      </c>
      <c r="C15" s="3">
        <f>ROUND(VLOOKUP($A15,'2015'!$A$8:$L$31,C$32,0)*(1+$A$4),0)</f>
        <v>705744</v>
      </c>
      <c r="D15" s="3">
        <v>110558</v>
      </c>
      <c r="E15" s="3">
        <v>0</v>
      </c>
      <c r="F15" s="3">
        <v>0</v>
      </c>
      <c r="G15" s="3">
        <f>ROUND(VLOOKUP($A15,'2015'!$A$8:$L$31,G$32,0)*(1+$A$4),0)</f>
        <v>28947</v>
      </c>
      <c r="H15" s="3">
        <f t="shared" si="1"/>
        <v>91131</v>
      </c>
      <c r="I15" s="3">
        <f>ROUND(VLOOKUP($A15,'2015'!$A$8:$L$31,I$32,0)*(1+$A$4),0)</f>
        <v>51562</v>
      </c>
      <c r="J15" s="3">
        <f>ROUND(VLOOKUP($A15,'2015'!$A$8:$L$31,J$32,0)*(1+$A$4),0)</f>
        <v>125066</v>
      </c>
      <c r="K15" s="3">
        <f>ROUND(VLOOKUP($A15,'2015'!$A$8:$L$31,K$32,0)*(1+$A$4),0)</f>
        <v>18351</v>
      </c>
      <c r="L15" s="5">
        <f t="shared" si="2"/>
        <v>1555224</v>
      </c>
      <c r="M15" s="3">
        <f>VLOOKUP($A15,'2015'!$A$8:$L$31,M$32,0)*(1+$A$4)</f>
        <v>70511.093999999997</v>
      </c>
      <c r="N15" s="7">
        <v>8</v>
      </c>
      <c r="P15" s="34">
        <f t="shared" si="3"/>
        <v>1176907</v>
      </c>
      <c r="Q15" s="5">
        <f t="shared" si="0"/>
        <v>176536</v>
      </c>
      <c r="R15" s="5">
        <f t="shared" si="4"/>
        <v>89445</v>
      </c>
      <c r="S15" s="5">
        <f t="shared" si="5"/>
        <v>94153</v>
      </c>
      <c r="T15" s="62">
        <f t="shared" si="6"/>
        <v>360134</v>
      </c>
      <c r="U15" s="8"/>
    </row>
    <row r="16" spans="1:24" ht="16.5" customHeight="1" x14ac:dyDescent="0.25">
      <c r="A16" s="7">
        <v>9</v>
      </c>
      <c r="B16" s="3">
        <f>ROUND(VLOOKUP($A16,'2015'!$A$8:$L$31,B$32,0)*(1+$A$4),0)</f>
        <v>392429</v>
      </c>
      <c r="C16" s="3">
        <f>ROUND(VLOOKUP($A16,'2015'!$A$8:$L$31,C$32,0)*(1+$A$4),0)</f>
        <v>542279</v>
      </c>
      <c r="D16" s="3">
        <v>100050</v>
      </c>
      <c r="E16" s="3">
        <v>0</v>
      </c>
      <c r="F16" s="3">
        <v>0</v>
      </c>
      <c r="G16" s="3">
        <f>ROUND(VLOOKUP($A16,'2015'!$A$8:$L$31,G$32,0)*(1+$A$4),0)</f>
        <v>28947</v>
      </c>
      <c r="H16" s="3">
        <f t="shared" si="1"/>
        <v>84372</v>
      </c>
      <c r="I16" s="3">
        <f>ROUND(VLOOKUP($A16,'2015'!$A$8:$L$31,I$32,0)*(1+$A$4),0)</f>
        <v>39304</v>
      </c>
      <c r="J16" s="3">
        <f>ROUND(VLOOKUP($A16,'2015'!$A$8:$L$31,J$32,0)*(1+$A$4),0)</f>
        <v>95351</v>
      </c>
      <c r="K16" s="3">
        <f>ROUND(VLOOKUP($A16,'2015'!$A$8:$L$31,K$32,0)*(1+$A$4),0)</f>
        <v>18351</v>
      </c>
      <c r="L16" s="5">
        <f t="shared" si="2"/>
        <v>1301083</v>
      </c>
      <c r="M16" s="3">
        <f>VLOOKUP($A16,'2015'!$A$8:$L$31,M$32,0)*(1+$A$4)</f>
        <v>53731.214999999997</v>
      </c>
      <c r="N16" s="7">
        <v>9</v>
      </c>
      <c r="P16" s="34">
        <f t="shared" si="3"/>
        <v>982006</v>
      </c>
      <c r="Q16" s="5">
        <f t="shared" si="0"/>
        <v>147301</v>
      </c>
      <c r="R16" s="5">
        <f t="shared" si="4"/>
        <v>74632</v>
      </c>
      <c r="S16" s="5">
        <f t="shared" si="5"/>
        <v>78560</v>
      </c>
      <c r="T16" s="62">
        <f t="shared" si="6"/>
        <v>300493</v>
      </c>
      <c r="U16" s="8"/>
      <c r="V16" s="8"/>
    </row>
    <row r="17" spans="1:22" ht="16.5" customHeight="1" x14ac:dyDescent="0.25">
      <c r="A17" s="7">
        <v>10</v>
      </c>
      <c r="B17" s="3">
        <f>ROUND(VLOOKUP($A17,'2015'!$A$8:$L$31,B$32,0)*(1+$A$4),0)</f>
        <v>363387</v>
      </c>
      <c r="C17" s="3">
        <f>ROUND(VLOOKUP($A17,'2015'!$A$8:$L$31,C$32,0)*(1+$A$4),0)</f>
        <v>409903</v>
      </c>
      <c r="D17" s="3">
        <v>90542</v>
      </c>
      <c r="E17" s="3">
        <v>0</v>
      </c>
      <c r="F17" s="3">
        <v>0</v>
      </c>
      <c r="G17" s="3">
        <f>ROUND(VLOOKUP($A17,'2015'!$A$8:$L$31,G$32,0)*(1+$A$4),0)</f>
        <v>28947</v>
      </c>
      <c r="H17" s="3">
        <f t="shared" si="1"/>
        <v>78128</v>
      </c>
      <c r="I17" s="3">
        <f>ROUND(VLOOKUP($A17,'2015'!$A$8:$L$31,I$32,0)*(1+$A$4),0)</f>
        <v>29395</v>
      </c>
      <c r="J17" s="3">
        <f>ROUND(VLOOKUP($A17,'2015'!$A$8:$L$31,J$32,0)*(1+$A$4),0)</f>
        <v>71261</v>
      </c>
      <c r="K17" s="3">
        <f>ROUND(VLOOKUP($A17,'2015'!$A$8:$L$31,K$32,0)*(1+$A$4),0)</f>
        <v>18351</v>
      </c>
      <c r="L17" s="5">
        <f t="shared" si="2"/>
        <v>1089914</v>
      </c>
      <c r="M17" s="3">
        <f>VLOOKUP($A17,'2015'!$A$8:$L$31,M$32,0)*(1+$A$4)</f>
        <v>40187.805</v>
      </c>
      <c r="N17" s="7">
        <v>10</v>
      </c>
      <c r="P17" s="34">
        <f t="shared" si="3"/>
        <v>820588</v>
      </c>
      <c r="Q17" s="5">
        <f t="shared" si="0"/>
        <v>123088</v>
      </c>
      <c r="R17" s="5">
        <f t="shared" si="4"/>
        <v>62365</v>
      </c>
      <c r="S17" s="5">
        <f t="shared" si="5"/>
        <v>65647</v>
      </c>
      <c r="T17" s="62">
        <f t="shared" si="6"/>
        <v>251100</v>
      </c>
      <c r="U17" s="8"/>
    </row>
    <row r="18" spans="1:22" ht="16.5" customHeight="1" x14ac:dyDescent="0.25">
      <c r="A18" s="7">
        <v>11</v>
      </c>
      <c r="B18" s="3">
        <f>ROUND(VLOOKUP($A18,'2015'!$A$8:$L$31,B$32,0)*(1+$A$4),0)</f>
        <v>336492</v>
      </c>
      <c r="C18" s="3">
        <f>ROUND(VLOOKUP($A18,'2015'!$A$8:$L$31,C$32,0)*(1+$A$4),0)</f>
        <v>309728</v>
      </c>
      <c r="D18" s="3">
        <v>81940</v>
      </c>
      <c r="E18" s="3">
        <v>0</v>
      </c>
      <c r="F18" s="3">
        <v>0</v>
      </c>
      <c r="G18" s="3">
        <f>ROUND(VLOOKUP($A18,'2015'!$A$8:$L$31,G$32,0)*(1+$A$4),0)</f>
        <v>28947</v>
      </c>
      <c r="H18" s="3">
        <f t="shared" si="1"/>
        <v>72346</v>
      </c>
      <c r="I18" s="3">
        <f>ROUND(VLOOKUP($A18,'2015'!$A$8:$L$31,I$32,0)*(1+$A$4),0)</f>
        <v>21881</v>
      </c>
      <c r="J18" s="3">
        <f>ROUND(VLOOKUP($A18,'2015'!$A$8:$L$31,J$32,0)*(1+$A$4),0)</f>
        <v>53114</v>
      </c>
      <c r="K18" s="3">
        <f>ROUND(VLOOKUP($A18,'2015'!$A$8:$L$31,K$32,0)*(1+$A$4),0)</f>
        <v>18351</v>
      </c>
      <c r="L18" s="5">
        <f t="shared" si="2"/>
        <v>922799</v>
      </c>
      <c r="M18" s="3">
        <f>VLOOKUP($A18,'2015'!$A$8:$L$31,M$32,0)*(1+$A$4)</f>
        <v>29904.806999999997</v>
      </c>
      <c r="N18" s="7">
        <v>11</v>
      </c>
      <c r="P18" s="34">
        <f t="shared" si="3"/>
        <v>693518</v>
      </c>
      <c r="Q18" s="5">
        <f t="shared" si="0"/>
        <v>104028</v>
      </c>
      <c r="R18" s="5">
        <f t="shared" si="4"/>
        <v>52707</v>
      </c>
      <c r="S18" s="5">
        <f t="shared" si="5"/>
        <v>55481</v>
      </c>
      <c r="T18" s="62">
        <f t="shared" si="6"/>
        <v>212216</v>
      </c>
      <c r="U18" s="8"/>
      <c r="V18" s="8"/>
    </row>
    <row r="19" spans="1:22" ht="16.5" customHeight="1" x14ac:dyDescent="0.25">
      <c r="A19" s="7">
        <v>12</v>
      </c>
      <c r="B19" s="3">
        <f>ROUND(VLOOKUP($A19,'2015'!$A$8:$L$31,B$32,0)*(1+$A$4),0)</f>
        <v>311567</v>
      </c>
      <c r="C19" s="3">
        <f>ROUND(VLOOKUP($A19,'2015'!$A$8:$L$31,C$32,0)*(1+$A$4),0)</f>
        <v>228619</v>
      </c>
      <c r="D19" s="3"/>
      <c r="E19" s="3">
        <v>0</v>
      </c>
      <c r="F19" s="3">
        <v>0</v>
      </c>
      <c r="G19" s="3">
        <f>ROUND(VLOOKUP($A19,'2015'!$A$8:$L$31,G$32,0)*(1+$A$4),0)</f>
        <v>47824</v>
      </c>
      <c r="H19" s="3">
        <f t="shared" si="1"/>
        <v>66987</v>
      </c>
      <c r="I19" s="3">
        <f>ROUND(VLOOKUP($A19,'2015'!$A$8:$L$31,I$32,0)*(1+$A$4),0)</f>
        <v>17478</v>
      </c>
      <c r="J19" s="3">
        <f>ROUND(VLOOKUP($A19,'2015'!$A$8:$L$31,J$32,0)*(1+$A$4),0)</f>
        <v>44921</v>
      </c>
      <c r="K19" s="3">
        <f>ROUND(VLOOKUP($A19,'2015'!$A$8:$L$31,K$32,0)*(1+$A$4),0)</f>
        <v>68290</v>
      </c>
      <c r="L19" s="5">
        <f t="shared" si="2"/>
        <v>785686</v>
      </c>
      <c r="M19" s="3">
        <f>VLOOKUP($A19,'2015'!$A$8:$L$31,M$32,0)*(1+$A$4)</f>
        <v>26016.671999999999</v>
      </c>
      <c r="N19" s="7">
        <v>12</v>
      </c>
      <c r="P19" s="34">
        <f t="shared" si="3"/>
        <v>656300</v>
      </c>
      <c r="Q19" s="5">
        <f t="shared" si="0"/>
        <v>98445</v>
      </c>
      <c r="R19" s="5">
        <f t="shared" si="4"/>
        <v>49879</v>
      </c>
      <c r="S19" s="5">
        <f t="shared" si="5"/>
        <v>52504</v>
      </c>
      <c r="T19" s="62">
        <f t="shared" si="6"/>
        <v>200828</v>
      </c>
      <c r="U19" s="8"/>
    </row>
    <row r="20" spans="1:22" ht="16.5" customHeight="1" x14ac:dyDescent="0.25">
      <c r="A20" s="7">
        <v>13</v>
      </c>
      <c r="B20" s="3">
        <f>ROUND(VLOOKUP($A20,'2015'!$A$8:$L$31,B$32,0)*(1+$A$4),0)</f>
        <v>288477</v>
      </c>
      <c r="C20" s="3">
        <f>ROUND(VLOOKUP($A20,'2015'!$A$8:$L$31,C$32,0)*(1+$A$4),0)</f>
        <v>170126</v>
      </c>
      <c r="D20" s="3"/>
      <c r="E20" s="3">
        <v>0</v>
      </c>
      <c r="F20" s="3">
        <v>0</v>
      </c>
      <c r="G20" s="3">
        <f>ROUND(VLOOKUP($A20,'2015'!$A$8:$L$31,G$32,0)*(1+$A$4),0)</f>
        <v>47824</v>
      </c>
      <c r="H20" s="3">
        <f t="shared" si="1"/>
        <v>62023</v>
      </c>
      <c r="I20" s="3">
        <f>ROUND(VLOOKUP($A20,'2015'!$A$8:$L$31,I$32,0)*(1+$A$4),0)</f>
        <v>12612</v>
      </c>
      <c r="J20" s="3">
        <f>ROUND(VLOOKUP($A20,'2015'!$A$8:$L$31,J$32,0)*(1+$A$4),0)</f>
        <v>33163</v>
      </c>
      <c r="K20" s="3">
        <f>ROUND(VLOOKUP($A20,'2015'!$A$8:$L$31,K$32,0)*(1+$A$4),0)</f>
        <v>66269</v>
      </c>
      <c r="L20" s="5">
        <f t="shared" si="2"/>
        <v>680494</v>
      </c>
      <c r="M20" s="3">
        <f>VLOOKUP($A20,'2015'!$A$8:$L$31,M$32,0)*(1+$A$4)</f>
        <v>17557.505999999998</v>
      </c>
      <c r="N20" s="7">
        <v>13</v>
      </c>
      <c r="P20" s="34">
        <f t="shared" si="3"/>
        <v>572696</v>
      </c>
      <c r="Q20" s="5">
        <f t="shared" si="0"/>
        <v>85904</v>
      </c>
      <c r="R20" s="5">
        <f t="shared" si="4"/>
        <v>43525</v>
      </c>
      <c r="S20" s="5">
        <f t="shared" si="5"/>
        <v>45816</v>
      </c>
      <c r="T20" s="62">
        <f t="shared" si="6"/>
        <v>175245</v>
      </c>
      <c r="U20" s="8"/>
    </row>
    <row r="21" spans="1:22" ht="16.5" customHeight="1" x14ac:dyDescent="0.25">
      <c r="A21" s="7" t="s">
        <v>1</v>
      </c>
      <c r="B21" s="3">
        <f>ROUND(VLOOKUP($A21,'2015'!$A$8:$L$31,B$32,0)*(1+$A$4),0)</f>
        <v>267064</v>
      </c>
      <c r="C21" s="3">
        <f>ROUND(VLOOKUP($A21,'2015'!$A$8:$L$31,C$32,0)*(1+$A$4),0)</f>
        <v>128510</v>
      </c>
      <c r="D21" s="3"/>
      <c r="E21" s="3">
        <v>0</v>
      </c>
      <c r="F21" s="3">
        <v>0</v>
      </c>
      <c r="G21" s="3">
        <f>ROUND(VLOOKUP($A21,'2015'!$A$8:$L$31,G$32,0)*(1+$A$4),0)</f>
        <v>47824</v>
      </c>
      <c r="H21" s="3">
        <f t="shared" si="1"/>
        <v>57419</v>
      </c>
      <c r="I21" s="3">
        <f>ROUND(VLOOKUP($A21,'2015'!$A$8:$L$31,I$32,0)*(1+$A$4),0)</f>
        <v>9324</v>
      </c>
      <c r="J21" s="3">
        <f>ROUND(VLOOKUP($A21,'2015'!$A$8:$L$31,J$32,0)*(1+$A$4),0)</f>
        <v>25005</v>
      </c>
      <c r="K21" s="3">
        <f>ROUND(VLOOKUP($A21,'2015'!$A$8:$L$31,K$32,0)*(1+$A$4),0)</f>
        <v>65740</v>
      </c>
      <c r="L21" s="5">
        <f t="shared" si="2"/>
        <v>600886</v>
      </c>
      <c r="M21" s="3">
        <f>VLOOKUP($A21,'2015'!$A$8:$L$31,M$32,0)*(1+$A$4)</f>
        <v>13052.057999999999</v>
      </c>
      <c r="N21" s="7" t="s">
        <v>1</v>
      </c>
      <c r="P21" s="34">
        <f t="shared" si="3"/>
        <v>509138</v>
      </c>
      <c r="Q21" s="5">
        <f t="shared" si="0"/>
        <v>76371</v>
      </c>
      <c r="R21" s="5">
        <f t="shared" si="4"/>
        <v>38694</v>
      </c>
      <c r="S21" s="5">
        <f t="shared" si="5"/>
        <v>40731</v>
      </c>
      <c r="T21" s="62">
        <f t="shared" si="6"/>
        <v>155796</v>
      </c>
      <c r="U21" s="8"/>
    </row>
    <row r="22" spans="1:22" ht="16.5" customHeight="1" x14ac:dyDescent="0.25">
      <c r="A22" s="7" t="s">
        <v>3</v>
      </c>
      <c r="B22" s="3">
        <f>ROUND(VLOOKUP($A22,'2015'!$A$8:$L$31,B$32,0)*(1+$A$4),0)</f>
        <v>247299</v>
      </c>
      <c r="C22" s="3">
        <f>ROUND(VLOOKUP($A22,'2015'!$A$8:$L$31,C$32,0)*(1+$A$4),0)</f>
        <v>103221</v>
      </c>
      <c r="D22" s="3"/>
      <c r="E22" s="3">
        <v>0</v>
      </c>
      <c r="F22" s="3">
        <v>0</v>
      </c>
      <c r="G22" s="3">
        <f>ROUND(VLOOKUP($A22,'2015'!$A$8:$L$31,G$32,0)*(1+$A$4),0)</f>
        <v>47824</v>
      </c>
      <c r="H22" s="3">
        <f t="shared" si="1"/>
        <v>53169</v>
      </c>
      <c r="I22" s="3">
        <f>ROUND(VLOOKUP($A22,'2015'!$A$8:$L$31,I$32,0)*(1+$A$4),0)</f>
        <v>7296</v>
      </c>
      <c r="J22" s="3">
        <f>ROUND(VLOOKUP($A22,'2015'!$A$8:$L$31,J$32,0)*(1+$A$4),0)</f>
        <v>19392</v>
      </c>
      <c r="K22" s="3">
        <f>ROUND(VLOOKUP($A22,'2015'!$A$8:$L$31,K$32,0)*(1+$A$4),0)</f>
        <v>56612</v>
      </c>
      <c r="L22" s="5">
        <f t="shared" si="2"/>
        <v>534813</v>
      </c>
      <c r="M22" s="3">
        <f>VLOOKUP($A22,'2015'!$A$8:$L$31,M$32,0)*(1+$A$4)</f>
        <v>10194.512999999999</v>
      </c>
      <c r="N22" s="7" t="s">
        <v>3</v>
      </c>
      <c r="P22" s="34">
        <f t="shared" si="3"/>
        <v>454956</v>
      </c>
      <c r="Q22" s="5">
        <f t="shared" si="0"/>
        <v>68243</v>
      </c>
      <c r="R22" s="5">
        <f t="shared" si="4"/>
        <v>34577</v>
      </c>
      <c r="S22" s="5">
        <f t="shared" si="5"/>
        <v>36396</v>
      </c>
      <c r="T22" s="62">
        <f t="shared" si="6"/>
        <v>139216</v>
      </c>
      <c r="U22" s="8"/>
    </row>
    <row r="23" spans="1:22" ht="16.5" customHeight="1" x14ac:dyDescent="0.25">
      <c r="A23" s="7" t="s">
        <v>5</v>
      </c>
      <c r="B23" s="3">
        <f>ROUND(VLOOKUP($A23,'2015'!$A$8:$L$31,B$32,0)*(1+$A$4),0)</f>
        <v>228937</v>
      </c>
      <c r="C23" s="3">
        <f>ROUND(VLOOKUP($A23,'2015'!$A$8:$L$31,C$32,0)*(1+$A$4),0)</f>
        <v>101375</v>
      </c>
      <c r="D23" s="3"/>
      <c r="E23" s="3">
        <v>0</v>
      </c>
      <c r="F23" s="3">
        <v>0</v>
      </c>
      <c r="G23" s="3">
        <f>ROUND(VLOOKUP($A23,'2015'!$A$8:$L$31,G$32,0)*(1+$A$4),0)</f>
        <v>47824</v>
      </c>
      <c r="H23" s="3">
        <f t="shared" si="1"/>
        <v>49221</v>
      </c>
      <c r="I23" s="3">
        <f>ROUND(VLOOKUP($A23,'2015'!$A$8:$L$31,I$32,0)*(1+$A$4),0)</f>
        <v>7087</v>
      </c>
      <c r="J23" s="3">
        <f>ROUND(VLOOKUP($A23,'2015'!$A$8:$L$31,J$32,0)*(1+$A$4),0)</f>
        <v>18887</v>
      </c>
      <c r="K23" s="3">
        <f>ROUND(VLOOKUP($A23,'2015'!$A$8:$L$31,K$32,0)*(1+$A$4),0)</f>
        <v>59645</v>
      </c>
      <c r="L23" s="5">
        <f t="shared" si="2"/>
        <v>512976</v>
      </c>
      <c r="M23" s="3">
        <f>VLOOKUP($A23,'2015'!$A$8:$L$31,M$32,0)*(1+$A$4)</f>
        <v>9911.360999999999</v>
      </c>
      <c r="N23" s="7" t="s">
        <v>5</v>
      </c>
      <c r="P23" s="34">
        <f t="shared" si="3"/>
        <v>437781</v>
      </c>
      <c r="Q23" s="5">
        <f t="shared" si="0"/>
        <v>65667</v>
      </c>
      <c r="R23" s="5">
        <f t="shared" si="4"/>
        <v>33271</v>
      </c>
      <c r="S23" s="5">
        <f t="shared" si="5"/>
        <v>35022</v>
      </c>
      <c r="T23" s="62">
        <f t="shared" si="6"/>
        <v>133960</v>
      </c>
      <c r="U23" s="8"/>
    </row>
    <row r="24" spans="1:22" ht="16.5" customHeight="1" x14ac:dyDescent="0.25">
      <c r="A24" s="7" t="s">
        <v>7</v>
      </c>
      <c r="B24" s="3">
        <f>ROUND(VLOOKUP($A24,'2015'!$A$8:$L$31,B$32,0)*(1+$A$4),0)</f>
        <v>211986</v>
      </c>
      <c r="C24" s="3">
        <f>ROUND(VLOOKUP($A24,'2015'!$A$8:$L$31,C$32,0)*(1+$A$4),0)</f>
        <v>78380</v>
      </c>
      <c r="D24" s="3"/>
      <c r="E24" s="3">
        <v>0</v>
      </c>
      <c r="F24" s="3">
        <v>0</v>
      </c>
      <c r="G24" s="3">
        <f>ROUND(VLOOKUP($A24,'2015'!$A$8:$L$31,G$32,0)*(1+$A$4),0)</f>
        <v>47824</v>
      </c>
      <c r="H24" s="3">
        <f t="shared" si="1"/>
        <v>45577</v>
      </c>
      <c r="I24" s="3">
        <f>ROUND(VLOOKUP($A24,'2015'!$A$8:$L$31,I$32,0)*(1+$A$4),0)</f>
        <v>5082</v>
      </c>
      <c r="J24" s="3">
        <f>ROUND(VLOOKUP($A24,'2015'!$A$8:$L$31,J$32,0)*(1+$A$4),0)</f>
        <v>13610</v>
      </c>
      <c r="K24" s="3">
        <f>ROUND(VLOOKUP($A24,'2015'!$A$8:$L$31,K$32,0)*(1+$A$4),0)</f>
        <v>55489</v>
      </c>
      <c r="L24" s="5">
        <f t="shared" si="2"/>
        <v>457948</v>
      </c>
      <c r="M24" s="3">
        <f>VLOOKUP($A24,'2015'!$A$8:$L$31,M$32,0)*(1+$A$4)</f>
        <v>7114.1939999999995</v>
      </c>
      <c r="N24" s="7" t="s">
        <v>7</v>
      </c>
      <c r="P24" s="34">
        <f t="shared" si="3"/>
        <v>393679</v>
      </c>
      <c r="Q24" s="5">
        <f t="shared" si="0"/>
        <v>59052</v>
      </c>
      <c r="R24" s="5">
        <f t="shared" si="4"/>
        <v>29920</v>
      </c>
      <c r="S24" s="5">
        <f t="shared" si="5"/>
        <v>31494</v>
      </c>
      <c r="T24" s="62">
        <f t="shared" si="6"/>
        <v>120466</v>
      </c>
      <c r="U24" s="8"/>
    </row>
    <row r="25" spans="1:22" ht="16.5" customHeight="1" x14ac:dyDescent="0.25">
      <c r="A25" s="7" t="s">
        <v>9</v>
      </c>
      <c r="B25" s="3">
        <f>ROUND(VLOOKUP($A25,'2015'!$A$8:$L$31,B$32,0)*(1+$A$4),0)</f>
        <v>196289</v>
      </c>
      <c r="C25" s="3">
        <f>ROUND(VLOOKUP($A25,'2015'!$A$8:$L$31,C$32,0)*(1+$A$4),0)</f>
        <v>75906</v>
      </c>
      <c r="D25" s="3"/>
      <c r="E25" s="3">
        <v>0</v>
      </c>
      <c r="F25" s="3">
        <v>0</v>
      </c>
      <c r="G25" s="3">
        <f>ROUND(VLOOKUP($A25,'2015'!$A$8:$L$31,G$32,0)*(1+$A$4),0)</f>
        <v>47824</v>
      </c>
      <c r="H25" s="3">
        <f t="shared" si="1"/>
        <v>42202</v>
      </c>
      <c r="I25" s="3">
        <f>ROUND(VLOOKUP($A25,'2015'!$A$8:$L$31,I$32,0)*(1+$A$4),0)</f>
        <v>4594</v>
      </c>
      <c r="J25" s="3">
        <f>ROUND(VLOOKUP($A25,'2015'!$A$8:$L$31,J$32,0)*(1+$A$4),0)</f>
        <v>12446</v>
      </c>
      <c r="K25" s="3">
        <f>ROUND(VLOOKUP($A25,'2015'!$A$8:$L$31,K$32,0)*(1+$A$4),0)</f>
        <v>55489</v>
      </c>
      <c r="L25" s="5">
        <f t="shared" si="2"/>
        <v>434750</v>
      </c>
      <c r="M25" s="3">
        <f>VLOOKUP($A25,'2015'!$A$8:$L$31,M$32,0)*(1+$A$4)</f>
        <v>6418.8059999999996</v>
      </c>
      <c r="N25" s="7" t="s">
        <v>9</v>
      </c>
      <c r="P25" s="34">
        <f t="shared" si="3"/>
        <v>375508</v>
      </c>
      <c r="Q25" s="5">
        <f t="shared" si="0"/>
        <v>56326</v>
      </c>
      <c r="R25" s="5">
        <f t="shared" si="4"/>
        <v>28539</v>
      </c>
      <c r="S25" s="5">
        <f t="shared" si="5"/>
        <v>30041</v>
      </c>
      <c r="T25" s="62">
        <f t="shared" si="6"/>
        <v>114906</v>
      </c>
      <c r="U25" s="8"/>
    </row>
    <row r="26" spans="1:22" ht="16.5" customHeight="1" x14ac:dyDescent="0.25">
      <c r="A26" s="7" t="s">
        <v>2</v>
      </c>
      <c r="B26" s="3">
        <f>ROUND(VLOOKUP($A26,'2015'!$A$8:$L$31,B$32,0)*(1+$A$4),0)</f>
        <v>267064</v>
      </c>
      <c r="C26" s="3">
        <f>ROUND(VLOOKUP($A26,'2015'!$A$8:$L$31,C$32,0)*(1+$A$4),0)</f>
        <v>128510</v>
      </c>
      <c r="D26" s="3"/>
      <c r="E26" s="3">
        <v>0</v>
      </c>
      <c r="F26" s="3">
        <v>0</v>
      </c>
      <c r="G26" s="3">
        <f>ROUND(VLOOKUP($A26,'2015'!$A$8:$L$31,G$32,0)*(1+$A$4),0)</f>
        <v>47824</v>
      </c>
      <c r="H26" s="3">
        <f t="shared" ref="H26:H31" si="7">ROUND(B26*20%,0)</f>
        <v>53413</v>
      </c>
      <c r="I26" s="3">
        <f>ROUND(VLOOKUP($A26,'2015'!$A$8:$L$31,I$32,0)*(1+$A$4),0)</f>
        <v>9324</v>
      </c>
      <c r="J26" s="3">
        <f>ROUND(VLOOKUP($A26,'2015'!$A$8:$L$31,J$32,0)*(1+$A$4),0)</f>
        <v>25005</v>
      </c>
      <c r="K26" s="3">
        <f>ROUND(VLOOKUP($A26,'2015'!$A$8:$L$31,K$32,0)*(1+$A$4),0)</f>
        <v>65740</v>
      </c>
      <c r="L26" s="5">
        <f t="shared" si="2"/>
        <v>596880</v>
      </c>
      <c r="M26" s="3">
        <f>VLOOKUP($A26,'2015'!$A$8:$L$31,M$32,0)*(1+$A$4)</f>
        <v>13052.057999999999</v>
      </c>
      <c r="N26" s="7" t="s">
        <v>2</v>
      </c>
      <c r="P26" s="34">
        <f t="shared" si="3"/>
        <v>509138</v>
      </c>
      <c r="Q26" s="5">
        <f t="shared" si="0"/>
        <v>76371</v>
      </c>
      <c r="R26" s="5">
        <f t="shared" si="4"/>
        <v>38694</v>
      </c>
      <c r="S26" s="5">
        <f t="shared" si="5"/>
        <v>40731</v>
      </c>
      <c r="T26" s="62">
        <f t="shared" si="6"/>
        <v>155796</v>
      </c>
      <c r="U26" s="8"/>
    </row>
    <row r="27" spans="1:22" ht="16.5" customHeight="1" x14ac:dyDescent="0.25">
      <c r="A27" s="7" t="s">
        <v>4</v>
      </c>
      <c r="B27" s="3">
        <f>ROUND(VLOOKUP($A27,'2015'!$A$8:$L$31,B$32,0)*(1+$A$4),0)</f>
        <v>247299</v>
      </c>
      <c r="C27" s="3">
        <f>ROUND(VLOOKUP($A27,'2015'!$A$8:$L$31,C$32,0)*(1+$A$4),0)</f>
        <v>103221</v>
      </c>
      <c r="D27" s="3"/>
      <c r="E27" s="3">
        <v>0</v>
      </c>
      <c r="F27" s="3">
        <v>0</v>
      </c>
      <c r="G27" s="3">
        <f>ROUND(VLOOKUP($A27,'2015'!$A$8:$L$31,G$32,0)*(1+$A$4),0)</f>
        <v>47824</v>
      </c>
      <c r="H27" s="3">
        <f t="shared" si="7"/>
        <v>49460</v>
      </c>
      <c r="I27" s="3">
        <f>ROUND(VLOOKUP($A27,'2015'!$A$8:$L$31,I$32,0)*(1+$A$4),0)</f>
        <v>7296</v>
      </c>
      <c r="J27" s="3">
        <f>ROUND(VLOOKUP($A27,'2015'!$A$8:$L$31,J$32,0)*(1+$A$4),0)</f>
        <v>19392</v>
      </c>
      <c r="K27" s="3">
        <f>ROUND(VLOOKUP($A27,'2015'!$A$8:$L$31,K$32,0)*(1+$A$4),0)</f>
        <v>56612</v>
      </c>
      <c r="L27" s="5">
        <f t="shared" si="2"/>
        <v>531104</v>
      </c>
      <c r="M27" s="3">
        <f>VLOOKUP($A27,'2015'!$A$8:$L$31,M$32,0)*(1+$A$4)</f>
        <v>10194.512999999999</v>
      </c>
      <c r="N27" s="7" t="s">
        <v>4</v>
      </c>
      <c r="P27" s="34">
        <f t="shared" si="3"/>
        <v>454956</v>
      </c>
      <c r="Q27" s="5">
        <f t="shared" si="0"/>
        <v>68243</v>
      </c>
      <c r="R27" s="5">
        <f t="shared" si="4"/>
        <v>34577</v>
      </c>
      <c r="S27" s="5">
        <f t="shared" si="5"/>
        <v>36396</v>
      </c>
      <c r="T27" s="62">
        <f t="shared" si="6"/>
        <v>139216</v>
      </c>
      <c r="U27" s="8"/>
    </row>
    <row r="28" spans="1:22" ht="16.5" customHeight="1" x14ac:dyDescent="0.25">
      <c r="A28" s="7" t="s">
        <v>6</v>
      </c>
      <c r="B28" s="3">
        <f>ROUND(VLOOKUP($A28,'2015'!$A$8:$L$31,B$32,0)*(1+$A$4),0)</f>
        <v>228937</v>
      </c>
      <c r="C28" s="3">
        <f>ROUND(VLOOKUP($A28,'2015'!$A$8:$L$31,C$32,0)*(1+$A$4),0)</f>
        <v>101375</v>
      </c>
      <c r="D28" s="3"/>
      <c r="E28" s="3">
        <v>0</v>
      </c>
      <c r="F28" s="3">
        <v>0</v>
      </c>
      <c r="G28" s="3">
        <f>ROUND(VLOOKUP($A28,'2015'!$A$8:$L$31,G$32,0)*(1+$A$4),0)</f>
        <v>47824</v>
      </c>
      <c r="H28" s="3">
        <f t="shared" si="7"/>
        <v>45787</v>
      </c>
      <c r="I28" s="3">
        <f>ROUND(VLOOKUP($A28,'2015'!$A$8:$L$31,I$32,0)*(1+$A$4),0)</f>
        <v>7087</v>
      </c>
      <c r="J28" s="3">
        <f>ROUND(VLOOKUP($A28,'2015'!$A$8:$L$31,J$32,0)*(1+$A$4),0)</f>
        <v>18887</v>
      </c>
      <c r="K28" s="3">
        <f>ROUND(VLOOKUP($A28,'2015'!$A$8:$L$31,K$32,0)*(1+$A$4),0)</f>
        <v>59645</v>
      </c>
      <c r="L28" s="5">
        <f t="shared" si="2"/>
        <v>509542</v>
      </c>
      <c r="M28" s="3">
        <f>VLOOKUP($A28,'2015'!$A$8:$L$31,M$32,0)*(1+$A$4)</f>
        <v>9911.360999999999</v>
      </c>
      <c r="N28" s="7" t="s">
        <v>6</v>
      </c>
      <c r="P28" s="34">
        <f t="shared" si="3"/>
        <v>437781</v>
      </c>
      <c r="Q28" s="5">
        <f t="shared" si="0"/>
        <v>65667</v>
      </c>
      <c r="R28" s="5">
        <f t="shared" si="4"/>
        <v>33271</v>
      </c>
      <c r="S28" s="5">
        <f t="shared" si="5"/>
        <v>35022</v>
      </c>
      <c r="T28" s="62">
        <f t="shared" si="6"/>
        <v>133960</v>
      </c>
      <c r="U28" s="8"/>
    </row>
    <row r="29" spans="1:22" ht="16.5" customHeight="1" x14ac:dyDescent="0.25">
      <c r="A29" s="7" t="s">
        <v>8</v>
      </c>
      <c r="B29" s="3">
        <f>ROUND(VLOOKUP($A29,'2015'!$A$8:$L$31,B$32,0)*(1+$A$4),0)</f>
        <v>211986</v>
      </c>
      <c r="C29" s="3">
        <f>ROUND(VLOOKUP($A29,'2015'!$A$8:$L$31,C$32,0)*(1+$A$4),0)</f>
        <v>78380</v>
      </c>
      <c r="D29" s="3"/>
      <c r="E29" s="3">
        <v>0</v>
      </c>
      <c r="F29" s="3">
        <v>0</v>
      </c>
      <c r="G29" s="3">
        <f>ROUND(VLOOKUP($A29,'2015'!$A$8:$L$31,G$32,0)*(1+$A$4),0)</f>
        <v>47824</v>
      </c>
      <c r="H29" s="3">
        <f t="shared" si="7"/>
        <v>42397</v>
      </c>
      <c r="I29" s="3">
        <f>ROUND(VLOOKUP($A29,'2015'!$A$8:$L$31,I$32,0)*(1+$A$4),0)</f>
        <v>5082</v>
      </c>
      <c r="J29" s="3">
        <f>ROUND(VLOOKUP($A29,'2015'!$A$8:$L$31,J$32,0)*(1+$A$4),0)</f>
        <v>13610</v>
      </c>
      <c r="K29" s="3">
        <f>ROUND(VLOOKUP($A29,'2015'!$A$8:$L$31,K$32,0)*(1+$A$4),0)</f>
        <v>55489</v>
      </c>
      <c r="L29" s="5">
        <f t="shared" si="2"/>
        <v>454768</v>
      </c>
      <c r="M29" s="3">
        <f>VLOOKUP($A29,'2015'!$A$8:$L$31,M$32,0)*(1+$A$4)</f>
        <v>7114.1939999999995</v>
      </c>
      <c r="N29" s="7" t="s">
        <v>8</v>
      </c>
      <c r="P29" s="34">
        <f t="shared" si="3"/>
        <v>393679</v>
      </c>
      <c r="Q29" s="5">
        <f t="shared" si="0"/>
        <v>59052</v>
      </c>
      <c r="R29" s="5">
        <f t="shared" si="4"/>
        <v>29920</v>
      </c>
      <c r="S29" s="5">
        <f t="shared" si="5"/>
        <v>31494</v>
      </c>
      <c r="T29" s="62">
        <f t="shared" si="6"/>
        <v>120466</v>
      </c>
      <c r="U29" s="8"/>
    </row>
    <row r="30" spans="1:22" ht="16.5" customHeight="1" x14ac:dyDescent="0.25">
      <c r="A30" s="7" t="s">
        <v>10</v>
      </c>
      <c r="B30" s="3">
        <f>ROUND(VLOOKUP($A30,'2015'!$A$8:$L$31,B$32,0)*(1+$A$4),0)</f>
        <v>196289</v>
      </c>
      <c r="C30" s="3">
        <f>ROUND(VLOOKUP($A30,'2015'!$A$8:$L$31,C$32,0)*(1+$A$4),0)</f>
        <v>75906</v>
      </c>
      <c r="D30" s="3"/>
      <c r="E30" s="3">
        <v>0</v>
      </c>
      <c r="F30" s="3">
        <v>0</v>
      </c>
      <c r="G30" s="3">
        <f>ROUND(VLOOKUP($A30,'2015'!$A$8:$L$31,G$32,0)*(1+$A$4),0)</f>
        <v>47824</v>
      </c>
      <c r="H30" s="3">
        <f t="shared" si="7"/>
        <v>39258</v>
      </c>
      <c r="I30" s="3">
        <f>ROUND(VLOOKUP($A30,'2015'!$A$8:$L$31,I$32,0)*(1+$A$4),0)</f>
        <v>4594</v>
      </c>
      <c r="J30" s="3">
        <f>ROUND(VLOOKUP($A30,'2015'!$A$8:$L$31,J$32,0)*(1+$A$4),0)</f>
        <v>12446</v>
      </c>
      <c r="K30" s="3">
        <f>ROUND(VLOOKUP($A30,'2015'!$A$8:$L$31,K$32,0)*(1+$A$4),0)</f>
        <v>55489</v>
      </c>
      <c r="L30" s="5">
        <f t="shared" si="2"/>
        <v>431806</v>
      </c>
      <c r="M30" s="3">
        <f>VLOOKUP($A30,'2015'!$A$8:$L$31,M$32,0)*(1+$A$4)</f>
        <v>6418.8059999999996</v>
      </c>
      <c r="N30" s="7" t="s">
        <v>10</v>
      </c>
      <c r="P30" s="34">
        <f t="shared" si="3"/>
        <v>375508</v>
      </c>
      <c r="Q30" s="5">
        <f t="shared" si="0"/>
        <v>56326</v>
      </c>
      <c r="R30" s="5">
        <f t="shared" si="4"/>
        <v>28539</v>
      </c>
      <c r="S30" s="5">
        <f t="shared" si="5"/>
        <v>30041</v>
      </c>
      <c r="T30" s="62">
        <f t="shared" si="6"/>
        <v>114906</v>
      </c>
      <c r="U30" s="8"/>
    </row>
    <row r="31" spans="1:22" ht="16.5" customHeight="1" x14ac:dyDescent="0.25">
      <c r="A31" s="7">
        <v>19</v>
      </c>
      <c r="B31" s="3">
        <f>ROUND(VLOOKUP($A31,'2015'!$A$8:$L$31,B$32,0)*(1+$A$4),0)</f>
        <v>183452</v>
      </c>
      <c r="C31" s="3">
        <f>ROUND(VLOOKUP($A31,'2015'!$A$8:$L$31,C$32,0)*(1+$A$4),0)</f>
        <v>83020</v>
      </c>
      <c r="D31" s="3"/>
      <c r="E31" s="3">
        <v>0</v>
      </c>
      <c r="F31" s="3">
        <v>0</v>
      </c>
      <c r="G31" s="3">
        <f>ROUND(VLOOKUP($A31,'2015'!$A$8:$L$31,G$32,0)*(1+$A$4),0)</f>
        <v>47824</v>
      </c>
      <c r="H31" s="3">
        <f t="shared" si="7"/>
        <v>36690</v>
      </c>
      <c r="I31" s="3">
        <f>ROUND(VLOOKUP($A31,'2015'!$A$8:$L$31,I$32,0)*(1+$A$4),0)</f>
        <v>4668</v>
      </c>
      <c r="J31" s="3">
        <f>ROUND(VLOOKUP($A31,'2015'!$A$8:$L$31,J$32,0)*(1+$A$4),0)</f>
        <v>12618</v>
      </c>
      <c r="K31" s="3">
        <f>ROUND(VLOOKUP($A31,'2015'!$A$8:$L$31,K$32,0)*(1+$A$4),0)</f>
        <v>57837</v>
      </c>
      <c r="L31" s="5">
        <f t="shared" si="2"/>
        <v>426109</v>
      </c>
      <c r="M31" s="3">
        <f>VLOOKUP($A31,'2015'!$A$8:$L$31,M$32,0)*(1+$A$4)</f>
        <v>6552.0539999999992</v>
      </c>
      <c r="N31" s="7">
        <v>19</v>
      </c>
      <c r="P31" s="34">
        <f t="shared" si="3"/>
        <v>372133</v>
      </c>
      <c r="Q31" s="5">
        <f t="shared" si="0"/>
        <v>55820</v>
      </c>
      <c r="R31" s="5">
        <f t="shared" si="4"/>
        <v>28282</v>
      </c>
      <c r="S31" s="5">
        <f t="shared" si="5"/>
        <v>29771</v>
      </c>
      <c r="T31" s="62">
        <f t="shared" si="6"/>
        <v>113873</v>
      </c>
      <c r="U31" s="8"/>
    </row>
    <row r="32" spans="1:22" ht="14.25" x14ac:dyDescent="0.2">
      <c r="B32" s="3">
        <v>2</v>
      </c>
      <c r="C32" s="3">
        <v>3</v>
      </c>
      <c r="D32" s="3"/>
      <c r="E32" s="3">
        <v>4</v>
      </c>
      <c r="F32" s="3">
        <v>5</v>
      </c>
      <c r="G32" s="3">
        <v>6</v>
      </c>
      <c r="H32" s="3">
        <v>7</v>
      </c>
      <c r="I32" s="3">
        <v>8</v>
      </c>
      <c r="J32" s="3">
        <v>9</v>
      </c>
      <c r="K32" s="3">
        <v>10</v>
      </c>
      <c r="L32" s="3">
        <v>11</v>
      </c>
      <c r="M32" s="3">
        <v>12</v>
      </c>
      <c r="N32" s="66"/>
      <c r="Q32" s="8"/>
      <c r="R32" s="8"/>
      <c r="S32" s="8"/>
      <c r="T32" s="8">
        <f>SUM(T8:T31)</f>
        <v>7514330</v>
      </c>
    </row>
    <row r="33" spans="2:14" x14ac:dyDescent="0.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4"/>
    </row>
    <row r="34" spans="2:14" ht="15" x14ac:dyDescent="0.2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>
        <f>SUM(L8:L31)</f>
        <v>33730610</v>
      </c>
      <c r="M34" s="63"/>
    </row>
    <row r="35" spans="2:14" ht="15" x14ac:dyDescent="0.25">
      <c r="B35" s="63"/>
      <c r="I35" s="64"/>
      <c r="K35" s="64"/>
      <c r="L35" s="65">
        <f>'2015'!$K$32*1.041</f>
        <v>32625139.871999998</v>
      </c>
      <c r="M35" s="8"/>
    </row>
    <row r="36" spans="2:14" x14ac:dyDescent="0.2">
      <c r="K36" s="64"/>
      <c r="M36" s="8"/>
    </row>
    <row r="37" spans="2:14" x14ac:dyDescent="0.2">
      <c r="M37" s="8"/>
    </row>
    <row r="38" spans="2:14" x14ac:dyDescent="0.2">
      <c r="M38" s="8"/>
    </row>
    <row r="39" spans="2:14" x14ac:dyDescent="0.2">
      <c r="M39" s="8"/>
    </row>
    <row r="40" spans="2:14" x14ac:dyDescent="0.2">
      <c r="M40" s="8"/>
    </row>
  </sheetData>
  <mergeCells count="8">
    <mergeCell ref="A2:C2"/>
    <mergeCell ref="A3:T3"/>
    <mergeCell ref="A4:T4"/>
    <mergeCell ref="L5:L7"/>
    <mergeCell ref="N5:N7"/>
    <mergeCell ref="Q5:Q6"/>
    <mergeCell ref="R5:R6"/>
    <mergeCell ref="S5:S6"/>
  </mergeCells>
  <printOptions horizontalCentered="1"/>
  <pageMargins left="0.19685039370078741" right="0.15748031496062992" top="0.39370078740157483" bottom="0.39370078740157483" header="0" footer="0"/>
  <pageSetup paperSize="258" scale="82" orientation="landscape" horizontalDpi="300" verticalDpi="300" r:id="rId1"/>
  <headerFooter alignWithMargins="0">
    <oddFooter>&amp;L&amp;Z&amp;F&amp;C&amp;D&amp;R&amp;A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W41"/>
  <sheetViews>
    <sheetView showGridLines="0" tabSelected="1" zoomScale="90" workbookViewId="0">
      <selection activeCell="F35" sqref="F35"/>
    </sheetView>
  </sheetViews>
  <sheetFormatPr baseColWidth="10" defaultRowHeight="12.75" x14ac:dyDescent="0.2"/>
  <cols>
    <col min="1" max="1" width="6.28515625" customWidth="1"/>
    <col min="2" max="2" width="25.7109375" bestFit="1" customWidth="1"/>
    <col min="3" max="3" width="6" bestFit="1" customWidth="1"/>
    <col min="4" max="4" width="17.7109375" customWidth="1"/>
    <col min="5" max="5" width="15.42578125" bestFit="1" customWidth="1"/>
    <col min="6" max="6" width="13.7109375" customWidth="1"/>
    <col min="7" max="7" width="13.140625" bestFit="1" customWidth="1"/>
    <col min="8" max="8" width="11.42578125" bestFit="1" customWidth="1"/>
    <col min="9" max="9" width="10.28515625" bestFit="1" customWidth="1"/>
    <col min="10" max="10" width="11.42578125" bestFit="1" customWidth="1"/>
    <col min="11" max="11" width="10.28515625" bestFit="1" customWidth="1"/>
    <col min="12" max="12" width="11.42578125" bestFit="1" customWidth="1"/>
    <col min="13" max="13" width="11" customWidth="1"/>
    <col min="14" max="14" width="16" bestFit="1" customWidth="1"/>
    <col min="15" max="15" width="12" customWidth="1"/>
    <col min="16" max="16" width="6.7109375" customWidth="1"/>
    <col min="17" max="17" width="2" customWidth="1"/>
    <col min="18" max="18" width="13.140625" bestFit="1" customWidth="1"/>
    <col min="19" max="21" width="12.140625" customWidth="1"/>
    <col min="22" max="22" width="11.42578125" bestFit="1" customWidth="1"/>
    <col min="23" max="23" width="4.42578125" customWidth="1"/>
  </cols>
  <sheetData>
    <row r="1" spans="2:23" ht="49.5" customHeight="1" x14ac:dyDescent="0.3">
      <c r="C1" s="1"/>
      <c r="D1" s="1"/>
      <c r="F1" s="2"/>
      <c r="G1" s="1"/>
      <c r="I1" s="2"/>
      <c r="J1" s="1"/>
      <c r="L1" s="2"/>
      <c r="M1" s="1"/>
      <c r="O1" s="2"/>
      <c r="Q1" s="2"/>
      <c r="R1" s="1"/>
      <c r="T1" s="2"/>
      <c r="U1" s="2"/>
      <c r="V1" s="1"/>
    </row>
    <row r="2" spans="2:23" ht="25.5" customHeight="1" x14ac:dyDescent="0.2">
      <c r="C2" s="215" t="s">
        <v>152</v>
      </c>
      <c r="D2" s="215"/>
      <c r="E2" s="215"/>
      <c r="F2" s="215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2:23" ht="41.25" customHeight="1" x14ac:dyDescent="0.2">
      <c r="C3" s="216" t="s">
        <v>139</v>
      </c>
      <c r="D3" s="216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68"/>
    </row>
    <row r="4" spans="2:23" ht="17.25" customHeight="1" x14ac:dyDescent="0.2">
      <c r="C4" s="218">
        <v>4.1000000000000002E-2</v>
      </c>
      <c r="D4" s="218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</row>
    <row r="5" spans="2:23" ht="33.75" x14ac:dyDescent="0.2">
      <c r="B5" s="12" t="s">
        <v>142</v>
      </c>
      <c r="C5" s="56" t="s">
        <v>0</v>
      </c>
      <c r="D5" s="12" t="s">
        <v>140</v>
      </c>
      <c r="E5" s="12" t="s">
        <v>12</v>
      </c>
      <c r="F5" s="12" t="s">
        <v>13</v>
      </c>
      <c r="G5" s="12" t="s">
        <v>36</v>
      </c>
      <c r="H5" s="12" t="s">
        <v>37</v>
      </c>
      <c r="I5" s="12" t="s">
        <v>14</v>
      </c>
      <c r="J5" s="12" t="s">
        <v>15</v>
      </c>
      <c r="K5" s="12" t="s">
        <v>16</v>
      </c>
      <c r="L5" s="12" t="s">
        <v>17</v>
      </c>
      <c r="M5" s="13" t="s">
        <v>19</v>
      </c>
      <c r="N5" s="220" t="s">
        <v>46</v>
      </c>
      <c r="O5" s="12" t="s">
        <v>18</v>
      </c>
      <c r="P5" s="223" t="s">
        <v>0</v>
      </c>
      <c r="Q5" s="58"/>
      <c r="R5" s="35" t="s">
        <v>38</v>
      </c>
      <c r="S5" s="220" t="s">
        <v>40</v>
      </c>
      <c r="T5" s="220" t="s">
        <v>41</v>
      </c>
      <c r="U5" s="220" t="s">
        <v>42</v>
      </c>
      <c r="V5" s="61" t="s">
        <v>48</v>
      </c>
    </row>
    <row r="6" spans="2:23" x14ac:dyDescent="0.2">
      <c r="B6" s="57"/>
      <c r="C6" s="57"/>
      <c r="D6" s="57"/>
      <c r="E6" s="14" t="s">
        <v>39</v>
      </c>
      <c r="F6" s="14"/>
      <c r="G6" s="14"/>
      <c r="H6" s="14"/>
      <c r="I6" s="14"/>
      <c r="J6" s="14"/>
      <c r="K6" s="14"/>
      <c r="L6" s="14"/>
      <c r="M6" s="15"/>
      <c r="N6" s="221"/>
      <c r="O6" s="14"/>
      <c r="P6" s="224"/>
      <c r="R6" s="36"/>
      <c r="S6" s="221"/>
      <c r="T6" s="221"/>
      <c r="U6" s="221"/>
      <c r="V6" s="60"/>
    </row>
    <row r="7" spans="2:23" x14ac:dyDescent="0.2"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1"/>
      <c r="N7" s="222"/>
      <c r="O7" s="10"/>
      <c r="P7" s="225"/>
      <c r="R7" s="37"/>
      <c r="S7" s="59">
        <v>0.15</v>
      </c>
      <c r="T7" s="59">
        <v>7.5999999999999998E-2</v>
      </c>
      <c r="U7" s="59">
        <v>0.08</v>
      </c>
      <c r="V7" s="59">
        <f>SUM(S7:U7)</f>
        <v>0.30599999999999999</v>
      </c>
    </row>
    <row r="8" spans="2:23" ht="16.5" customHeight="1" x14ac:dyDescent="0.25">
      <c r="B8" s="6" t="s">
        <v>143</v>
      </c>
      <c r="C8" s="6">
        <v>2</v>
      </c>
      <c r="D8" s="6" t="s">
        <v>141</v>
      </c>
      <c r="E8" s="159">
        <f>ROUND(VLOOKUP($C8,'2015'!$A$8:$L$31,E$32,0)*(1+$C$4),0)</f>
        <v>560275</v>
      </c>
      <c r="F8" s="159">
        <f>ROUND(VLOOKUP($C8,'2015'!$A$8:$L$31,F$32,0)*(1+$C$4),0)</f>
        <v>2109315</v>
      </c>
      <c r="G8" s="159">
        <f>ROUND(VLOOKUP($C8,'2015'!$A$8:$L$31,G$32,0)*(1+$C$4),0)</f>
        <v>2669589</v>
      </c>
      <c r="H8" s="3">
        <f>ROUND(VLOOKUP($C8,'2015'!$A$8:$L$31,H$32,0)*(1+$C$4),0)</f>
        <v>0</v>
      </c>
      <c r="I8" s="3">
        <f>ROUND(VLOOKUP($C8,'2015'!$A$8:$L$31,I$32,0)*(1+$C$4),0)</f>
        <v>0</v>
      </c>
      <c r="J8" s="159">
        <f>ROUND(VLOOKUP($C8,'2015'!$A$8:$L$31,J$32,0)*(1+$C$4),0)</f>
        <v>120459</v>
      </c>
      <c r="K8" s="159">
        <f>ROUND(VLOOKUP($C8,'2015'!$A$8:$L$31,K$32,0)*(1+$C$4),0)</f>
        <v>92096</v>
      </c>
      <c r="L8" s="159">
        <f>ROUND(VLOOKUP($C8,'2015'!$A$8:$L$31,L$32,0)*(1+$C$4),0)</f>
        <v>202506</v>
      </c>
      <c r="M8" s="159">
        <f>ROUND(VLOOKUP($C8,'2015'!$A$8:$L$31,M$32,0)*(1+$C$4),0)</f>
        <v>18351</v>
      </c>
      <c r="N8" s="160">
        <f t="shared" ref="N8:N31" si="0">SUM(E8:M8)</f>
        <v>5772591</v>
      </c>
      <c r="O8" s="159">
        <f>ROUND(VLOOKUP($C8,'2015'!$A$8:$L$31,O$32,0)*(1+$C$4),0)</f>
        <v>121976</v>
      </c>
      <c r="P8" s="6">
        <v>2</v>
      </c>
      <c r="R8" s="161">
        <f>$E8+$F8+$I8+$M8</f>
        <v>2687941</v>
      </c>
      <c r="S8" s="160">
        <f>ROUND(R8*$S$7,0)</f>
        <v>403191</v>
      </c>
      <c r="T8" s="160">
        <f>ROUND(R8*$T$7,0)</f>
        <v>204284</v>
      </c>
      <c r="U8" s="160">
        <f>ROUND(R8*$U$7,0)</f>
        <v>215035</v>
      </c>
      <c r="V8" s="162">
        <f>SUM(S8:U8)</f>
        <v>822510</v>
      </c>
      <c r="W8" s="8"/>
    </row>
    <row r="9" spans="2:23" ht="16.5" customHeight="1" x14ac:dyDescent="0.25">
      <c r="B9" s="7" t="s">
        <v>30</v>
      </c>
      <c r="C9" s="7" t="s">
        <v>31</v>
      </c>
      <c r="D9" s="6" t="s">
        <v>141</v>
      </c>
      <c r="E9" s="159">
        <f>ROUND(VLOOKUP($C9,'2015'!$A$8:$L$31,E$32,0)*(1+$C$4),0)</f>
        <v>591559</v>
      </c>
      <c r="F9" s="159">
        <f>ROUND(VLOOKUP($C9,'2015'!$A$8:$L$31,F$32,0)*(1+$C$4),0)</f>
        <v>1739343</v>
      </c>
      <c r="G9" s="3">
        <v>0</v>
      </c>
      <c r="H9" s="159">
        <f>ROUND(((E9+F9)*0%+(E9+F9)*30%),0)</f>
        <v>699271</v>
      </c>
      <c r="I9" s="159">
        <f>ROUND(VLOOKUP($C9,'2015'!$A$8:$L$31,I$32,0)*(1+$C$4),0)</f>
        <v>25172</v>
      </c>
      <c r="J9" s="159">
        <f t="shared" ref="J9:J25" si="1">ROUND(E9*21.5%,0)</f>
        <v>127185</v>
      </c>
      <c r="K9" s="159">
        <f>ROUND(VLOOKUP($C9,'2015'!$A$8:$L$31,K$32,0)*(1+$C$4),0)</f>
        <v>92466</v>
      </c>
      <c r="L9" s="159">
        <f>ROUND(VLOOKUP($C9,'2015'!$A$8:$L$31,L$32,0)*(1+$C$4),0)</f>
        <v>203254</v>
      </c>
      <c r="M9" s="159">
        <f>ROUND(VLOOKUP($C9,'2015'!$A$8:$L$31,M$32,0)*(1+$C$4),0)</f>
        <v>18351</v>
      </c>
      <c r="N9" s="160">
        <f t="shared" si="0"/>
        <v>3496601</v>
      </c>
      <c r="O9" s="159">
        <f>VLOOKUP($C9,'2015'!$A$8:$L$31,O$32,0)*(1+$C$4)</f>
        <v>122395.575</v>
      </c>
      <c r="P9" s="7" t="s">
        <v>30</v>
      </c>
      <c r="R9" s="161">
        <f>$E9+$F9+$I9+$M9</f>
        <v>2374425</v>
      </c>
      <c r="S9" s="160">
        <f>ROUND(R9*$S$7,0)</f>
        <v>356164</v>
      </c>
      <c r="T9" s="160">
        <f>ROUND(R9*$T$7,0)</f>
        <v>180456</v>
      </c>
      <c r="U9" s="160">
        <f>ROUND(R9*$U$7,0)</f>
        <v>189954</v>
      </c>
      <c r="V9" s="162">
        <f>SUM(S9:U9)</f>
        <v>726574</v>
      </c>
      <c r="W9" s="8"/>
    </row>
    <row r="10" spans="2:23" ht="16.5" customHeight="1" x14ac:dyDescent="0.25">
      <c r="B10" s="7" t="s">
        <v>144</v>
      </c>
      <c r="C10" s="7">
        <v>3</v>
      </c>
      <c r="D10" s="6" t="s">
        <v>141</v>
      </c>
      <c r="E10" s="159">
        <f>ROUND(VLOOKUP($C10,'2015'!$A$8:$L$31,E$32,0)*(1+$C$4),0)</f>
        <v>591559</v>
      </c>
      <c r="F10" s="159">
        <f>ROUND(VLOOKUP($C10,'2015'!$A$8:$L$31,F$32,0)*(1+$C$4),0)</f>
        <v>1739343</v>
      </c>
      <c r="G10" s="3">
        <v>0</v>
      </c>
      <c r="H10" s="3">
        <v>0</v>
      </c>
      <c r="I10" s="159">
        <f>ROUND(VLOOKUP($C10,'2015'!$A$8:$L$31,I$32,0)*(1+$C$4),0)</f>
        <v>25172</v>
      </c>
      <c r="J10" s="159">
        <f t="shared" si="1"/>
        <v>127185</v>
      </c>
      <c r="K10" s="159">
        <f>ROUND(VLOOKUP($C10,'2015'!$A$8:$L$31,K$32,0)*(1+$C$4),0)</f>
        <v>92466</v>
      </c>
      <c r="L10" s="159">
        <f>ROUND(VLOOKUP($C10,'2015'!$A$8:$L$31,L$32,0)*(1+$C$4),0)</f>
        <v>203254</v>
      </c>
      <c r="M10" s="159">
        <f>ROUND(VLOOKUP($C10,'2015'!$A$8:$L$31,M$32,0)*(1+$C$4),0)</f>
        <v>18351</v>
      </c>
      <c r="N10" s="160">
        <f t="shared" si="0"/>
        <v>2797330</v>
      </c>
      <c r="O10" s="159">
        <f>VLOOKUP($C10,'2015'!$A$8:$L$31,O$32,0)*(1+$C$4)</f>
        <v>122395.575</v>
      </c>
      <c r="P10" s="7">
        <v>3</v>
      </c>
      <c r="R10" s="161">
        <f t="shared" ref="R10:R31" si="2">E10+F10+I10+M10</f>
        <v>2374425</v>
      </c>
      <c r="S10" s="160">
        <f t="shared" ref="S10:S31" si="3">ROUND(R10*$S$7,0)</f>
        <v>356164</v>
      </c>
      <c r="T10" s="160">
        <f t="shared" ref="T10:T31" si="4">ROUND(R10*$T$7,0)</f>
        <v>180456</v>
      </c>
      <c r="U10" s="160">
        <f t="shared" ref="U10:U31" si="5">ROUND(R10*$U$7,0)</f>
        <v>189954</v>
      </c>
      <c r="V10" s="162">
        <f t="shared" ref="V10:V31" si="6">SUM(S10:U10)</f>
        <v>726574</v>
      </c>
      <c r="W10" s="8"/>
    </row>
    <row r="11" spans="2:23" ht="16.5" customHeight="1" x14ac:dyDescent="0.25">
      <c r="B11" s="7" t="s">
        <v>144</v>
      </c>
      <c r="C11" s="7">
        <v>4</v>
      </c>
      <c r="D11" s="6" t="s">
        <v>141</v>
      </c>
      <c r="E11" s="159">
        <f>ROUND(VLOOKUP($C11,'2015'!$A$8:$L$31,E$32,0)*(1+$C$4),0)</f>
        <v>558089</v>
      </c>
      <c r="F11" s="159">
        <f>ROUND(VLOOKUP($C11,'2015'!$A$8:$L$31,F$32,0)*(1+$C$4),0)</f>
        <v>1687542</v>
      </c>
      <c r="G11" s="3">
        <v>0</v>
      </c>
      <c r="H11" s="3">
        <v>0</v>
      </c>
      <c r="I11" s="159">
        <f>ROUND(VLOOKUP($C11,'2015'!$A$8:$L$31,I$32,0)*(1+$C$4),0)</f>
        <v>25172</v>
      </c>
      <c r="J11" s="159">
        <f t="shared" si="1"/>
        <v>119989</v>
      </c>
      <c r="K11" s="159">
        <f>ROUND(VLOOKUP($C11,'2015'!$A$8:$L$31,K$32,0)*(1+$C$4),0)</f>
        <v>94908</v>
      </c>
      <c r="L11" s="159">
        <f>ROUND(VLOOKUP($C11,'2015'!$A$8:$L$31,L$32,0)*(1+$C$4),0)</f>
        <v>207982</v>
      </c>
      <c r="M11" s="159">
        <f>ROUND(VLOOKUP($C11,'2015'!$A$8:$L$31,M$32,0)*(1+$C$4),0)</f>
        <v>18351</v>
      </c>
      <c r="N11" s="160">
        <f t="shared" si="0"/>
        <v>2712033</v>
      </c>
      <c r="O11" s="159">
        <f>VLOOKUP($C11,'2015'!$A$8:$L$31,O$32,0)*(1+$C$4)</f>
        <v>125302.04699999999</v>
      </c>
      <c r="P11" s="7">
        <v>4</v>
      </c>
      <c r="R11" s="161">
        <f t="shared" si="2"/>
        <v>2289154</v>
      </c>
      <c r="S11" s="160">
        <f t="shared" si="3"/>
        <v>343373</v>
      </c>
      <c r="T11" s="160">
        <f t="shared" si="4"/>
        <v>173976</v>
      </c>
      <c r="U11" s="160">
        <f t="shared" si="5"/>
        <v>183132</v>
      </c>
      <c r="V11" s="162">
        <f t="shared" si="6"/>
        <v>700481</v>
      </c>
      <c r="W11" s="8"/>
    </row>
    <row r="12" spans="2:23" ht="16.5" customHeight="1" x14ac:dyDescent="0.25">
      <c r="B12" s="7" t="s">
        <v>144</v>
      </c>
      <c r="C12" s="7">
        <v>5</v>
      </c>
      <c r="D12" s="6" t="s">
        <v>141</v>
      </c>
      <c r="E12" s="159">
        <f>ROUND(VLOOKUP($C12,'2015'!$A$8:$L$31,E$32,0)*(1+$C$4),0)</f>
        <v>526519</v>
      </c>
      <c r="F12" s="159">
        <f>ROUND(VLOOKUP($C12,'2015'!$A$8:$L$31,F$32,0)*(1+$C$4),0)</f>
        <v>1450403</v>
      </c>
      <c r="G12" s="3">
        <v>0</v>
      </c>
      <c r="H12" s="3">
        <v>0</v>
      </c>
      <c r="I12" s="159">
        <f>ROUND(VLOOKUP($C12,'2015'!$A$8:$L$31,I$32,0)*(1+$C$4),0)</f>
        <v>25172</v>
      </c>
      <c r="J12" s="159">
        <f t="shared" si="1"/>
        <v>113202</v>
      </c>
      <c r="K12" s="159">
        <f>ROUND(VLOOKUP($C12,'2015'!$A$8:$L$31,K$32,0)*(1+$C$4),0)</f>
        <v>97391</v>
      </c>
      <c r="L12" s="159">
        <f>ROUND(VLOOKUP($C12,'2015'!$A$8:$L$31,L$32,0)*(1+$C$4),0)</f>
        <v>212729</v>
      </c>
      <c r="M12" s="159">
        <f>ROUND(VLOOKUP($C12,'2015'!$A$8:$L$31,M$32,0)*(1+$C$4),0)</f>
        <v>18351</v>
      </c>
      <c r="N12" s="160">
        <f t="shared" si="0"/>
        <v>2443767</v>
      </c>
      <c r="O12" s="159">
        <f>VLOOKUP($C12,'2015'!$A$8:$L$31,O$32,0)*(1+$C$4)</f>
        <v>128173.12499999999</v>
      </c>
      <c r="P12" s="7">
        <v>5</v>
      </c>
      <c r="R12" s="161">
        <f t="shared" si="2"/>
        <v>2020445</v>
      </c>
      <c r="S12" s="160">
        <f t="shared" si="3"/>
        <v>303067</v>
      </c>
      <c r="T12" s="160">
        <f t="shared" si="4"/>
        <v>153554</v>
      </c>
      <c r="U12" s="160">
        <f t="shared" si="5"/>
        <v>161636</v>
      </c>
      <c r="V12" s="162">
        <f t="shared" si="6"/>
        <v>618257</v>
      </c>
      <c r="W12" s="8"/>
    </row>
    <row r="13" spans="2:23" ht="16.5" customHeight="1" x14ac:dyDescent="0.25">
      <c r="B13" s="7" t="s">
        <v>145</v>
      </c>
      <c r="C13" s="7">
        <v>6</v>
      </c>
      <c r="D13" s="6" t="s">
        <v>141</v>
      </c>
      <c r="E13" s="159">
        <f>ROUND(VLOOKUP($C13,'2015'!$A$8:$L$31,E$32,0)*(1+$C$4),0)</f>
        <v>496677</v>
      </c>
      <c r="F13" s="159">
        <f>ROUND(VLOOKUP($C13,'2015'!$A$8:$L$31,F$32,0)*(1+$C$4),0)</f>
        <v>1225702</v>
      </c>
      <c r="G13" s="3">
        <v>0</v>
      </c>
      <c r="H13" s="3">
        <v>0</v>
      </c>
      <c r="I13" s="159">
        <f>ROUND(VLOOKUP($C13,'2015'!$A$8:$L$31,I$32,0)*(1+$C$4),0)</f>
        <v>28947</v>
      </c>
      <c r="J13" s="159">
        <f t="shared" si="1"/>
        <v>106786</v>
      </c>
      <c r="K13" s="159">
        <f>ROUND(VLOOKUP($C13,'2015'!$A$8:$L$31,K$32,0)*(1+$C$4),0)</f>
        <v>90613</v>
      </c>
      <c r="L13" s="159">
        <f>ROUND(VLOOKUP($C13,'2015'!$A$8:$L$31,L$32,0)*(1+$C$4),0)</f>
        <v>237781</v>
      </c>
      <c r="M13" s="159">
        <f>ROUND(VLOOKUP($C13,'2015'!$A$8:$L$31,M$32,0)*(1+$C$4),0)</f>
        <v>18351</v>
      </c>
      <c r="N13" s="160">
        <f t="shared" si="0"/>
        <v>2204857</v>
      </c>
      <c r="O13" s="159">
        <f>VLOOKUP($C13,'2015'!$A$8:$L$31,O$32,0)*(1+$C$4)</f>
        <v>133350.01799999998</v>
      </c>
      <c r="P13" s="7">
        <v>6</v>
      </c>
      <c r="R13" s="161">
        <f t="shared" si="2"/>
        <v>1769677</v>
      </c>
      <c r="S13" s="160">
        <f t="shared" si="3"/>
        <v>265452</v>
      </c>
      <c r="T13" s="160">
        <f t="shared" si="4"/>
        <v>134495</v>
      </c>
      <c r="U13" s="160">
        <f t="shared" si="5"/>
        <v>141574</v>
      </c>
      <c r="V13" s="162">
        <f t="shared" si="6"/>
        <v>541521</v>
      </c>
      <c r="W13" s="8"/>
    </row>
    <row r="14" spans="2:23" ht="16.5" customHeight="1" x14ac:dyDescent="0.25">
      <c r="B14" s="7" t="s">
        <v>145</v>
      </c>
      <c r="C14" s="7">
        <v>7</v>
      </c>
      <c r="D14" s="6" t="s">
        <v>141</v>
      </c>
      <c r="E14" s="159">
        <f>ROUND(VLOOKUP($C14,'2015'!$A$8:$L$31,E$32,0)*(1+$C$4),0)</f>
        <v>457814</v>
      </c>
      <c r="F14" s="159">
        <f>ROUND(VLOOKUP($C14,'2015'!$A$8:$L$31,F$32,0)*(1+$C$4),0)</f>
        <v>919186</v>
      </c>
      <c r="G14" s="3">
        <v>0</v>
      </c>
      <c r="H14" s="3">
        <v>0</v>
      </c>
      <c r="I14" s="159">
        <f>ROUND(VLOOKUP($C14,'2015'!$A$8:$L$31,I$32,0)*(1+$C$4),0)</f>
        <v>28947</v>
      </c>
      <c r="J14" s="159">
        <f t="shared" si="1"/>
        <v>98430</v>
      </c>
      <c r="K14" s="159">
        <f>ROUND(VLOOKUP($C14,'2015'!$A$8:$L$31,K$32,0)*(1+$C$4),0)</f>
        <v>67579</v>
      </c>
      <c r="L14" s="159">
        <f>ROUND(VLOOKUP($C14,'2015'!$A$8:$L$31,L$32,0)*(1+$C$4),0)</f>
        <v>163967</v>
      </c>
      <c r="M14" s="159">
        <f>ROUND(VLOOKUP($C14,'2015'!$A$8:$L$31,M$32,0)*(1+$C$4),0)</f>
        <v>18351</v>
      </c>
      <c r="N14" s="160">
        <f t="shared" si="0"/>
        <v>1754274</v>
      </c>
      <c r="O14" s="159">
        <f>VLOOKUP($C14,'2015'!$A$8:$L$31,O$32,0)*(1+$C$4)</f>
        <v>92390.831999999995</v>
      </c>
      <c r="P14" s="7">
        <v>7</v>
      </c>
      <c r="R14" s="161">
        <f t="shared" si="2"/>
        <v>1424298</v>
      </c>
      <c r="S14" s="160">
        <f t="shared" si="3"/>
        <v>213645</v>
      </c>
      <c r="T14" s="160">
        <f t="shared" si="4"/>
        <v>108247</v>
      </c>
      <c r="U14" s="160">
        <f t="shared" si="5"/>
        <v>113944</v>
      </c>
      <c r="V14" s="162">
        <f t="shared" si="6"/>
        <v>435836</v>
      </c>
      <c r="W14" s="8"/>
    </row>
    <row r="15" spans="2:23" ht="16.5" customHeight="1" x14ac:dyDescent="0.25">
      <c r="B15" s="7" t="s">
        <v>146</v>
      </c>
      <c r="C15" s="7">
        <v>8</v>
      </c>
      <c r="D15" s="6" t="s">
        <v>141</v>
      </c>
      <c r="E15" s="159">
        <f>ROUND(VLOOKUP($C15,'2015'!$A$8:$L$31,E$32,0)*(1+$C$4),0)</f>
        <v>423865</v>
      </c>
      <c r="F15" s="159">
        <f>ROUND(VLOOKUP($C15,'2015'!$A$8:$L$31,F$32,0)*(1+$C$4),0)</f>
        <v>705744</v>
      </c>
      <c r="G15" s="3">
        <v>0</v>
      </c>
      <c r="H15" s="3">
        <v>0</v>
      </c>
      <c r="I15" s="159">
        <f>ROUND(VLOOKUP($C15,'2015'!$A$8:$L$31,I$32,0)*(1+$C$4),0)</f>
        <v>28947</v>
      </c>
      <c r="J15" s="159">
        <f t="shared" si="1"/>
        <v>91131</v>
      </c>
      <c r="K15" s="159">
        <f>ROUND(VLOOKUP($C15,'2015'!$A$8:$L$31,K$32,0)*(1+$C$4),0)</f>
        <v>51562</v>
      </c>
      <c r="L15" s="159">
        <f>ROUND(VLOOKUP($C15,'2015'!$A$8:$L$31,L$32,0)*(1+$C$4),0)</f>
        <v>125066</v>
      </c>
      <c r="M15" s="159">
        <f>ROUND(VLOOKUP($C15,'2015'!$A$8:$L$31,M$32,0)*(1+$C$4),0)</f>
        <v>18351</v>
      </c>
      <c r="N15" s="160">
        <f t="shared" si="0"/>
        <v>1444666</v>
      </c>
      <c r="O15" s="159">
        <f>VLOOKUP($C15,'2015'!$A$8:$L$31,O$32,0)*(1+$C$4)</f>
        <v>70511.093999999997</v>
      </c>
      <c r="P15" s="7">
        <v>8</v>
      </c>
      <c r="R15" s="161">
        <f t="shared" si="2"/>
        <v>1176907</v>
      </c>
      <c r="S15" s="160">
        <f t="shared" si="3"/>
        <v>176536</v>
      </c>
      <c r="T15" s="160">
        <f t="shared" si="4"/>
        <v>89445</v>
      </c>
      <c r="U15" s="160">
        <f t="shared" si="5"/>
        <v>94153</v>
      </c>
      <c r="V15" s="162">
        <f t="shared" si="6"/>
        <v>360134</v>
      </c>
      <c r="W15" s="8"/>
    </row>
    <row r="16" spans="2:23" ht="16.5" customHeight="1" x14ac:dyDescent="0.25">
      <c r="B16" s="7" t="s">
        <v>146</v>
      </c>
      <c r="C16" s="7">
        <v>9</v>
      </c>
      <c r="D16" s="6" t="s">
        <v>141</v>
      </c>
      <c r="E16" s="159">
        <f>ROUND(VLOOKUP($C16,'2015'!$A$8:$L$31,E$32,0)*(1+$C$4),0)</f>
        <v>392429</v>
      </c>
      <c r="F16" s="159">
        <f>ROUND(VLOOKUP($C16,'2015'!$A$8:$L$31,F$32,0)*(1+$C$4),0)</f>
        <v>542279</v>
      </c>
      <c r="G16" s="3">
        <v>0</v>
      </c>
      <c r="H16" s="3">
        <v>0</v>
      </c>
      <c r="I16" s="159">
        <f>ROUND(VLOOKUP($C16,'2015'!$A$8:$L$31,I$32,0)*(1+$C$4),0)</f>
        <v>28947</v>
      </c>
      <c r="J16" s="159">
        <f t="shared" si="1"/>
        <v>84372</v>
      </c>
      <c r="K16" s="159">
        <f>ROUND(VLOOKUP($C16,'2015'!$A$8:$L$31,K$32,0)*(1+$C$4),0)</f>
        <v>39304</v>
      </c>
      <c r="L16" s="159">
        <f>ROUND(VLOOKUP($C16,'2015'!$A$8:$L$31,L$32,0)*(1+$C$4),0)</f>
        <v>95351</v>
      </c>
      <c r="M16" s="159">
        <f>ROUND(VLOOKUP($C16,'2015'!$A$8:$L$31,M$32,0)*(1+$C$4),0)</f>
        <v>18351</v>
      </c>
      <c r="N16" s="160">
        <f t="shared" si="0"/>
        <v>1201033</v>
      </c>
      <c r="O16" s="159">
        <f>VLOOKUP($C16,'2015'!$A$8:$L$31,O$32,0)*(1+$C$4)</f>
        <v>53731.214999999997</v>
      </c>
      <c r="P16" s="7">
        <v>9</v>
      </c>
      <c r="R16" s="161">
        <f t="shared" si="2"/>
        <v>982006</v>
      </c>
      <c r="S16" s="160">
        <f t="shared" si="3"/>
        <v>147301</v>
      </c>
      <c r="T16" s="160">
        <f t="shared" si="4"/>
        <v>74632</v>
      </c>
      <c r="U16" s="160">
        <f t="shared" si="5"/>
        <v>78560</v>
      </c>
      <c r="V16" s="162">
        <f t="shared" si="6"/>
        <v>300493</v>
      </c>
      <c r="W16" s="8"/>
    </row>
    <row r="17" spans="2:23" ht="16.5" customHeight="1" x14ac:dyDescent="0.25">
      <c r="B17" s="7" t="s">
        <v>147</v>
      </c>
      <c r="C17" s="7">
        <v>10</v>
      </c>
      <c r="D17" s="6" t="s">
        <v>141</v>
      </c>
      <c r="E17" s="159">
        <f>ROUND(VLOOKUP($C17,'2015'!$A$8:$L$31,E$32,0)*(1+$C$4),0)</f>
        <v>363387</v>
      </c>
      <c r="F17" s="159">
        <f>ROUND(VLOOKUP($C17,'2015'!$A$8:$L$31,F$32,0)*(1+$C$4),0)</f>
        <v>409903</v>
      </c>
      <c r="G17" s="3">
        <v>0</v>
      </c>
      <c r="H17" s="3">
        <v>0</v>
      </c>
      <c r="I17" s="159">
        <f>ROUND(VLOOKUP($C17,'2015'!$A$8:$L$31,I$32,0)*(1+$C$4),0)</f>
        <v>28947</v>
      </c>
      <c r="J17" s="159">
        <f t="shared" si="1"/>
        <v>78128</v>
      </c>
      <c r="K17" s="159">
        <f>ROUND(VLOOKUP($C17,'2015'!$A$8:$L$31,K$32,0)*(1+$C$4),0)</f>
        <v>29395</v>
      </c>
      <c r="L17" s="159">
        <f>ROUND(VLOOKUP($C17,'2015'!$A$8:$L$31,L$32,0)*(1+$C$4),0)</f>
        <v>71261</v>
      </c>
      <c r="M17" s="159">
        <f>ROUND(VLOOKUP($C17,'2015'!$A$8:$L$31,M$32,0)*(1+$C$4),0)</f>
        <v>18351</v>
      </c>
      <c r="N17" s="160">
        <f t="shared" si="0"/>
        <v>999372</v>
      </c>
      <c r="O17" s="159">
        <f>VLOOKUP($C17,'2015'!$A$8:$L$31,O$32,0)*(1+$C$4)</f>
        <v>40187.805</v>
      </c>
      <c r="P17" s="7">
        <v>10</v>
      </c>
      <c r="R17" s="161">
        <f t="shared" si="2"/>
        <v>820588</v>
      </c>
      <c r="S17" s="160">
        <f t="shared" si="3"/>
        <v>123088</v>
      </c>
      <c r="T17" s="160">
        <f t="shared" si="4"/>
        <v>62365</v>
      </c>
      <c r="U17" s="160">
        <f t="shared" si="5"/>
        <v>65647</v>
      </c>
      <c r="V17" s="162">
        <f t="shared" si="6"/>
        <v>251100</v>
      </c>
      <c r="W17" s="8"/>
    </row>
    <row r="18" spans="2:23" ht="16.5" customHeight="1" x14ac:dyDescent="0.25">
      <c r="B18" s="7" t="s">
        <v>147</v>
      </c>
      <c r="C18" s="7">
        <v>11</v>
      </c>
      <c r="D18" s="6" t="s">
        <v>141</v>
      </c>
      <c r="E18" s="159">
        <f>ROUND(VLOOKUP($C18,'2015'!$A$8:$L$31,E$32,0)*(1+$C$4),0)</f>
        <v>336492</v>
      </c>
      <c r="F18" s="159">
        <f>ROUND(VLOOKUP($C18,'2015'!$A$8:$L$31,F$32,0)*(1+$C$4),0)</f>
        <v>309728</v>
      </c>
      <c r="G18" s="3">
        <v>0</v>
      </c>
      <c r="H18" s="3">
        <v>0</v>
      </c>
      <c r="I18" s="159">
        <f>ROUND(VLOOKUP($C18,'2015'!$A$8:$L$31,I$32,0)*(1+$C$4),0)</f>
        <v>28947</v>
      </c>
      <c r="J18" s="159">
        <f t="shared" si="1"/>
        <v>72346</v>
      </c>
      <c r="K18" s="159">
        <f>ROUND(VLOOKUP($C18,'2015'!$A$8:$L$31,K$32,0)*(1+$C$4),0)</f>
        <v>21881</v>
      </c>
      <c r="L18" s="159">
        <f>ROUND(VLOOKUP($C18,'2015'!$A$8:$L$31,L$32,0)*(1+$C$4),0)</f>
        <v>53114</v>
      </c>
      <c r="M18" s="159">
        <f>ROUND(VLOOKUP($C18,'2015'!$A$8:$L$31,M$32,0)*(1+$C$4),0)</f>
        <v>18351</v>
      </c>
      <c r="N18" s="160">
        <f t="shared" si="0"/>
        <v>840859</v>
      </c>
      <c r="O18" s="159">
        <f>VLOOKUP($C18,'2015'!$A$8:$L$31,O$32,0)*(1+$C$4)</f>
        <v>29904.806999999997</v>
      </c>
      <c r="P18" s="7">
        <v>11</v>
      </c>
      <c r="R18" s="161">
        <f t="shared" si="2"/>
        <v>693518</v>
      </c>
      <c r="S18" s="160">
        <f t="shared" si="3"/>
        <v>104028</v>
      </c>
      <c r="T18" s="160">
        <f t="shared" si="4"/>
        <v>52707</v>
      </c>
      <c r="U18" s="160">
        <f t="shared" si="5"/>
        <v>55481</v>
      </c>
      <c r="V18" s="162">
        <f t="shared" si="6"/>
        <v>212216</v>
      </c>
      <c r="W18" s="8"/>
    </row>
    <row r="19" spans="2:23" ht="16.5" customHeight="1" x14ac:dyDescent="0.25">
      <c r="B19" s="7" t="s">
        <v>148</v>
      </c>
      <c r="C19" s="7">
        <v>12</v>
      </c>
      <c r="D19" s="6" t="s">
        <v>141</v>
      </c>
      <c r="E19" s="159">
        <f>ROUND(VLOOKUP($C19,'2015'!$A$8:$L$31,E$32,0)*(1+$C$4),0)</f>
        <v>311567</v>
      </c>
      <c r="F19" s="159">
        <f>ROUND(VLOOKUP($C19,'2015'!$A$8:$L$31,F$32,0)*(1+$C$4),0)</f>
        <v>228619</v>
      </c>
      <c r="G19" s="3">
        <v>0</v>
      </c>
      <c r="H19" s="3">
        <v>0</v>
      </c>
      <c r="I19" s="159">
        <f>ROUND(VLOOKUP($C19,'2015'!$A$8:$L$31,I$32,0)*(1+$C$4),0)</f>
        <v>47824</v>
      </c>
      <c r="J19" s="159">
        <f t="shared" si="1"/>
        <v>66987</v>
      </c>
      <c r="K19" s="159">
        <f>ROUND(VLOOKUP($C19,'2015'!$A$8:$L$31,K$32,0)*(1+$C$4),0)</f>
        <v>17478</v>
      </c>
      <c r="L19" s="159">
        <f>ROUND(VLOOKUP($C19,'2015'!$A$8:$L$31,L$32,0)*(1+$C$4),0)</f>
        <v>44921</v>
      </c>
      <c r="M19" s="159">
        <f>ROUND(VLOOKUP($C19,'2015'!$A$8:$L$31,M$32,0)*(1+$C$4),0)</f>
        <v>68290</v>
      </c>
      <c r="N19" s="160">
        <f t="shared" si="0"/>
        <v>785686</v>
      </c>
      <c r="O19" s="159">
        <f>VLOOKUP($C19,'2015'!$A$8:$L$31,O$32,0)*(1+$C$4)</f>
        <v>26016.671999999999</v>
      </c>
      <c r="P19" s="7">
        <v>12</v>
      </c>
      <c r="R19" s="161">
        <f t="shared" si="2"/>
        <v>656300</v>
      </c>
      <c r="S19" s="160">
        <f t="shared" si="3"/>
        <v>98445</v>
      </c>
      <c r="T19" s="160">
        <f t="shared" si="4"/>
        <v>49879</v>
      </c>
      <c r="U19" s="160">
        <f t="shared" si="5"/>
        <v>52504</v>
      </c>
      <c r="V19" s="162">
        <f t="shared" si="6"/>
        <v>200828</v>
      </c>
      <c r="W19" s="8"/>
    </row>
    <row r="20" spans="2:23" ht="16.5" customHeight="1" x14ac:dyDescent="0.25">
      <c r="B20" s="7" t="s">
        <v>148</v>
      </c>
      <c r="C20" s="7">
        <v>13</v>
      </c>
      <c r="D20" s="6" t="s">
        <v>141</v>
      </c>
      <c r="E20" s="159">
        <f>ROUND(VLOOKUP($C20,'2015'!$A$8:$L$31,E$32,0)*(1+$C$4),0)</f>
        <v>288477</v>
      </c>
      <c r="F20" s="159">
        <f>ROUND(VLOOKUP($C20,'2015'!$A$8:$L$31,F$32,0)*(1+$C$4),0)</f>
        <v>170126</v>
      </c>
      <c r="G20" s="3">
        <v>0</v>
      </c>
      <c r="H20" s="3">
        <v>0</v>
      </c>
      <c r="I20" s="159">
        <f>ROUND(VLOOKUP($C20,'2015'!$A$8:$L$31,I$32,0)*(1+$C$4),0)</f>
        <v>47824</v>
      </c>
      <c r="J20" s="159">
        <f t="shared" si="1"/>
        <v>62023</v>
      </c>
      <c r="K20" s="159">
        <f>ROUND(VLOOKUP($C20,'2015'!$A$8:$L$31,K$32,0)*(1+$C$4),0)</f>
        <v>12612</v>
      </c>
      <c r="L20" s="159">
        <f>ROUND(VLOOKUP($C20,'2015'!$A$8:$L$31,L$32,0)*(1+$C$4),0)</f>
        <v>33163</v>
      </c>
      <c r="M20" s="159">
        <f>ROUND(VLOOKUP($C20,'2015'!$A$8:$L$31,M$32,0)*(1+$C$4),0)</f>
        <v>66269</v>
      </c>
      <c r="N20" s="160">
        <f t="shared" si="0"/>
        <v>680494</v>
      </c>
      <c r="O20" s="159">
        <f>VLOOKUP($C20,'2015'!$A$8:$L$31,O$32,0)*(1+$C$4)</f>
        <v>17557.505999999998</v>
      </c>
      <c r="P20" s="7">
        <v>13</v>
      </c>
      <c r="R20" s="161">
        <f t="shared" si="2"/>
        <v>572696</v>
      </c>
      <c r="S20" s="160">
        <f t="shared" si="3"/>
        <v>85904</v>
      </c>
      <c r="T20" s="160">
        <f t="shared" si="4"/>
        <v>43525</v>
      </c>
      <c r="U20" s="160">
        <f t="shared" si="5"/>
        <v>45816</v>
      </c>
      <c r="V20" s="162">
        <f t="shared" si="6"/>
        <v>175245</v>
      </c>
      <c r="W20" s="8"/>
    </row>
    <row r="21" spans="2:23" ht="16.5" customHeight="1" x14ac:dyDescent="0.25">
      <c r="B21" s="7" t="s">
        <v>148</v>
      </c>
      <c r="C21" s="7" t="s">
        <v>1</v>
      </c>
      <c r="D21" s="6" t="s">
        <v>141</v>
      </c>
      <c r="E21" s="159">
        <f>ROUND(VLOOKUP($C21,'2015'!$A$8:$L$31,E$32,0)*(1+$C$4),0)</f>
        <v>267064</v>
      </c>
      <c r="F21" s="159">
        <f>ROUND(VLOOKUP($C21,'2015'!$A$8:$L$31,F$32,0)*(1+$C$4),0)</f>
        <v>128510</v>
      </c>
      <c r="G21" s="3">
        <v>0</v>
      </c>
      <c r="H21" s="3">
        <v>0</v>
      </c>
      <c r="I21" s="159">
        <f>ROUND(VLOOKUP($C21,'2015'!$A$8:$L$31,I$32,0)*(1+$C$4),0)</f>
        <v>47824</v>
      </c>
      <c r="J21" s="159">
        <f t="shared" si="1"/>
        <v>57419</v>
      </c>
      <c r="K21" s="159">
        <f>ROUND(VLOOKUP($C21,'2015'!$A$8:$L$31,K$32,0)*(1+$C$4),0)</f>
        <v>9324</v>
      </c>
      <c r="L21" s="159">
        <f>ROUND(VLOOKUP($C21,'2015'!$A$8:$L$31,L$32,0)*(1+$C$4),0)</f>
        <v>25005</v>
      </c>
      <c r="M21" s="159">
        <f>ROUND(VLOOKUP($C21,'2015'!$A$8:$L$31,M$32,0)*(1+$C$4),0)</f>
        <v>65740</v>
      </c>
      <c r="N21" s="160">
        <f t="shared" si="0"/>
        <v>600886</v>
      </c>
      <c r="O21" s="159">
        <f>VLOOKUP($C21,'2015'!$A$8:$L$31,O$32,0)*(1+$C$4)</f>
        <v>13052.057999999999</v>
      </c>
      <c r="P21" s="7" t="s">
        <v>1</v>
      </c>
      <c r="R21" s="161">
        <f t="shared" si="2"/>
        <v>509138</v>
      </c>
      <c r="S21" s="160">
        <f t="shared" si="3"/>
        <v>76371</v>
      </c>
      <c r="T21" s="160">
        <f t="shared" si="4"/>
        <v>38694</v>
      </c>
      <c r="U21" s="160">
        <f t="shared" si="5"/>
        <v>40731</v>
      </c>
      <c r="V21" s="162">
        <f t="shared" si="6"/>
        <v>155796</v>
      </c>
      <c r="W21" s="8"/>
    </row>
    <row r="22" spans="2:23" ht="16.5" customHeight="1" x14ac:dyDescent="0.25">
      <c r="B22" s="7" t="s">
        <v>148</v>
      </c>
      <c r="C22" s="7" t="s">
        <v>3</v>
      </c>
      <c r="D22" s="6" t="s">
        <v>141</v>
      </c>
      <c r="E22" s="159">
        <f>ROUND(VLOOKUP($C22,'2015'!$A$8:$L$31,E$32,0)*(1+$C$4),0)</f>
        <v>247299</v>
      </c>
      <c r="F22" s="159">
        <f>ROUND(VLOOKUP($C22,'2015'!$A$8:$L$31,F$32,0)*(1+$C$4),0)</f>
        <v>103221</v>
      </c>
      <c r="G22" s="3">
        <v>0</v>
      </c>
      <c r="H22" s="3">
        <v>0</v>
      </c>
      <c r="I22" s="159">
        <f>ROUND(VLOOKUP($C22,'2015'!$A$8:$L$31,I$32,0)*(1+$C$4),0)</f>
        <v>47824</v>
      </c>
      <c r="J22" s="159">
        <f t="shared" si="1"/>
        <v>53169</v>
      </c>
      <c r="K22" s="159">
        <f>ROUND(VLOOKUP($C22,'2015'!$A$8:$L$31,K$32,0)*(1+$C$4),0)</f>
        <v>7296</v>
      </c>
      <c r="L22" s="159">
        <f>ROUND(VLOOKUP($C22,'2015'!$A$8:$L$31,L$32,0)*(1+$C$4),0)</f>
        <v>19392</v>
      </c>
      <c r="M22" s="159">
        <f>ROUND(VLOOKUP($C22,'2015'!$A$8:$L$31,M$32,0)*(1+$C$4),0)</f>
        <v>56612</v>
      </c>
      <c r="N22" s="160">
        <f t="shared" si="0"/>
        <v>534813</v>
      </c>
      <c r="O22" s="159">
        <f>VLOOKUP($C22,'2015'!$A$8:$L$31,O$32,0)*(1+$C$4)</f>
        <v>10194.512999999999</v>
      </c>
      <c r="P22" s="7" t="s">
        <v>3</v>
      </c>
      <c r="R22" s="161">
        <f t="shared" si="2"/>
        <v>454956</v>
      </c>
      <c r="S22" s="160">
        <f t="shared" si="3"/>
        <v>68243</v>
      </c>
      <c r="T22" s="160">
        <f t="shared" si="4"/>
        <v>34577</v>
      </c>
      <c r="U22" s="160">
        <f t="shared" si="5"/>
        <v>36396</v>
      </c>
      <c r="V22" s="162">
        <f t="shared" si="6"/>
        <v>139216</v>
      </c>
      <c r="W22" s="8"/>
    </row>
    <row r="23" spans="2:23" ht="16.5" customHeight="1" x14ac:dyDescent="0.25">
      <c r="B23" s="7" t="s">
        <v>148</v>
      </c>
      <c r="C23" s="7" t="s">
        <v>5</v>
      </c>
      <c r="D23" s="6" t="s">
        <v>141</v>
      </c>
      <c r="E23" s="159">
        <f>ROUND(VLOOKUP($C23,'2015'!$A$8:$L$31,E$32,0)*(1+$C$4),0)</f>
        <v>228937</v>
      </c>
      <c r="F23" s="159">
        <f>ROUND(VLOOKUP($C23,'2015'!$A$8:$L$31,F$32,0)*(1+$C$4),0)</f>
        <v>101375</v>
      </c>
      <c r="G23" s="3">
        <v>0</v>
      </c>
      <c r="H23" s="3">
        <v>0</v>
      </c>
      <c r="I23" s="159">
        <f>ROUND(VLOOKUP($C23,'2015'!$A$8:$L$31,I$32,0)*(1+$C$4),0)</f>
        <v>47824</v>
      </c>
      <c r="J23" s="159">
        <f t="shared" si="1"/>
        <v>49221</v>
      </c>
      <c r="K23" s="159">
        <f>ROUND(VLOOKUP($C23,'2015'!$A$8:$L$31,K$32,0)*(1+$C$4),0)</f>
        <v>7087</v>
      </c>
      <c r="L23" s="159">
        <f>ROUND(VLOOKUP($C23,'2015'!$A$8:$L$31,L$32,0)*(1+$C$4),0)</f>
        <v>18887</v>
      </c>
      <c r="M23" s="159">
        <f>ROUND(VLOOKUP($C23,'2015'!$A$8:$L$31,M$32,0)*(1+$C$4),0)</f>
        <v>59645</v>
      </c>
      <c r="N23" s="160">
        <f t="shared" si="0"/>
        <v>512976</v>
      </c>
      <c r="O23" s="159">
        <f>VLOOKUP($C23,'2015'!$A$8:$L$31,O$32,0)*(1+$C$4)</f>
        <v>9911.360999999999</v>
      </c>
      <c r="P23" s="7" t="s">
        <v>5</v>
      </c>
      <c r="R23" s="161">
        <f t="shared" si="2"/>
        <v>437781</v>
      </c>
      <c r="S23" s="160">
        <f t="shared" si="3"/>
        <v>65667</v>
      </c>
      <c r="T23" s="160">
        <f t="shared" si="4"/>
        <v>33271</v>
      </c>
      <c r="U23" s="160">
        <f t="shared" si="5"/>
        <v>35022</v>
      </c>
      <c r="V23" s="162">
        <f t="shared" si="6"/>
        <v>133960</v>
      </c>
      <c r="W23" s="8"/>
    </row>
    <row r="24" spans="2:23" ht="16.5" customHeight="1" x14ac:dyDescent="0.25">
      <c r="B24" s="7" t="s">
        <v>149</v>
      </c>
      <c r="C24" s="7" t="s">
        <v>7</v>
      </c>
      <c r="D24" s="6" t="s">
        <v>141</v>
      </c>
      <c r="E24" s="159">
        <f>ROUND(VLOOKUP($C24,'2015'!$A$8:$L$31,E$32,0)*(1+$C$4),0)</f>
        <v>211986</v>
      </c>
      <c r="F24" s="159">
        <f>ROUND(VLOOKUP($C24,'2015'!$A$8:$L$31,F$32,0)*(1+$C$4),0)</f>
        <v>78380</v>
      </c>
      <c r="G24" s="3">
        <v>0</v>
      </c>
      <c r="H24" s="3">
        <v>0</v>
      </c>
      <c r="I24" s="159">
        <f>ROUND(VLOOKUP($C24,'2015'!$A$8:$L$31,I$32,0)*(1+$C$4),0)</f>
        <v>47824</v>
      </c>
      <c r="J24" s="159">
        <f t="shared" si="1"/>
        <v>45577</v>
      </c>
      <c r="K24" s="159">
        <f>ROUND(VLOOKUP($C24,'2015'!$A$8:$L$31,K$32,0)*(1+$C$4),0)</f>
        <v>5082</v>
      </c>
      <c r="L24" s="159">
        <f>ROUND(VLOOKUP($C24,'2015'!$A$8:$L$31,L$32,0)*(1+$C$4),0)</f>
        <v>13610</v>
      </c>
      <c r="M24" s="159">
        <f>ROUND(VLOOKUP($C24,'2015'!$A$8:$L$31,M$32,0)*(1+$C$4),0)</f>
        <v>55489</v>
      </c>
      <c r="N24" s="160">
        <f t="shared" si="0"/>
        <v>457948</v>
      </c>
      <c r="O24" s="159">
        <f>VLOOKUP($C24,'2015'!$A$8:$L$31,O$32,0)*(1+$C$4)</f>
        <v>7114.1939999999995</v>
      </c>
      <c r="P24" s="7" t="s">
        <v>7</v>
      </c>
      <c r="R24" s="161">
        <f t="shared" si="2"/>
        <v>393679</v>
      </c>
      <c r="S24" s="160">
        <f t="shared" si="3"/>
        <v>59052</v>
      </c>
      <c r="T24" s="160">
        <f t="shared" si="4"/>
        <v>29920</v>
      </c>
      <c r="U24" s="160">
        <f t="shared" si="5"/>
        <v>31494</v>
      </c>
      <c r="V24" s="162">
        <f t="shared" si="6"/>
        <v>120466</v>
      </c>
      <c r="W24" s="8"/>
    </row>
    <row r="25" spans="2:23" ht="16.5" customHeight="1" x14ac:dyDescent="0.25">
      <c r="B25" s="7" t="s">
        <v>149</v>
      </c>
      <c r="C25" s="7" t="s">
        <v>9</v>
      </c>
      <c r="D25" s="6" t="s">
        <v>141</v>
      </c>
      <c r="E25" s="159">
        <f>ROUND(VLOOKUP($C25,'2015'!$A$8:$L$31,E$32,0)*(1+$C$4),0)</f>
        <v>196289</v>
      </c>
      <c r="F25" s="159">
        <f>ROUND(VLOOKUP($C25,'2015'!$A$8:$L$31,F$32,0)*(1+$C$4),0)</f>
        <v>75906</v>
      </c>
      <c r="G25" s="3">
        <v>0</v>
      </c>
      <c r="H25" s="3">
        <v>0</v>
      </c>
      <c r="I25" s="159">
        <f>ROUND(VLOOKUP($C25,'2015'!$A$8:$L$31,I$32,0)*(1+$C$4),0)</f>
        <v>47824</v>
      </c>
      <c r="J25" s="159">
        <f t="shared" si="1"/>
        <v>42202</v>
      </c>
      <c r="K25" s="159">
        <f>ROUND(VLOOKUP($C25,'2015'!$A$8:$L$31,K$32,0)*(1+$C$4),0)</f>
        <v>4594</v>
      </c>
      <c r="L25" s="159">
        <f>ROUND(VLOOKUP($C25,'2015'!$A$8:$L$31,L$32,0)*(1+$C$4),0)</f>
        <v>12446</v>
      </c>
      <c r="M25" s="159">
        <f>ROUND(VLOOKUP($C25,'2015'!$A$8:$L$31,M$32,0)*(1+$C$4),0)</f>
        <v>55489</v>
      </c>
      <c r="N25" s="160">
        <f t="shared" si="0"/>
        <v>434750</v>
      </c>
      <c r="O25" s="159">
        <f>VLOOKUP($C25,'2015'!$A$8:$L$31,O$32,0)*(1+$C$4)</f>
        <v>6418.8059999999996</v>
      </c>
      <c r="P25" s="7" t="s">
        <v>9</v>
      </c>
      <c r="R25" s="161">
        <f t="shared" si="2"/>
        <v>375508</v>
      </c>
      <c r="S25" s="160">
        <f t="shared" si="3"/>
        <v>56326</v>
      </c>
      <c r="T25" s="160">
        <f t="shared" si="4"/>
        <v>28539</v>
      </c>
      <c r="U25" s="160">
        <f t="shared" si="5"/>
        <v>30041</v>
      </c>
      <c r="V25" s="162">
        <f t="shared" si="6"/>
        <v>114906</v>
      </c>
      <c r="W25" s="8"/>
    </row>
    <row r="26" spans="2:23" ht="16.5" customHeight="1" x14ac:dyDescent="0.25">
      <c r="B26" s="7" t="s">
        <v>150</v>
      </c>
      <c r="C26" s="7" t="s">
        <v>2</v>
      </c>
      <c r="D26" s="6" t="s">
        <v>141</v>
      </c>
      <c r="E26" s="159">
        <f>ROUND(VLOOKUP($C26,'2015'!$A$8:$L$31,E$32,0)*(1+$C$4),0)</f>
        <v>267064</v>
      </c>
      <c r="F26" s="159">
        <f>ROUND(VLOOKUP($C26,'2015'!$A$8:$L$31,F$32,0)*(1+$C$4),0)</f>
        <v>128510</v>
      </c>
      <c r="G26" s="3">
        <v>0</v>
      </c>
      <c r="H26" s="3">
        <v>0</v>
      </c>
      <c r="I26" s="159">
        <f>ROUND(VLOOKUP($C26,'2015'!$A$8:$L$31,I$32,0)*(1+$C$4),0)</f>
        <v>47824</v>
      </c>
      <c r="J26" s="159">
        <f t="shared" ref="J26:J31" si="7">ROUND(E26*20%,0)</f>
        <v>53413</v>
      </c>
      <c r="K26" s="159">
        <f>ROUND(VLOOKUP($C26,'2015'!$A$8:$L$31,K$32,0)*(1+$C$4),0)</f>
        <v>9324</v>
      </c>
      <c r="L26" s="159">
        <f>ROUND(VLOOKUP($C26,'2015'!$A$8:$L$31,L$32,0)*(1+$C$4),0)</f>
        <v>25005</v>
      </c>
      <c r="M26" s="159">
        <f>ROUND(VLOOKUP($C26,'2015'!$A$8:$L$31,M$32,0)*(1+$C$4),0)</f>
        <v>65740</v>
      </c>
      <c r="N26" s="160">
        <f t="shared" si="0"/>
        <v>596880</v>
      </c>
      <c r="O26" s="159">
        <f>VLOOKUP($C26,'2015'!$A$8:$L$31,O$32,0)*(1+$C$4)</f>
        <v>13052.057999999999</v>
      </c>
      <c r="P26" s="7" t="s">
        <v>2</v>
      </c>
      <c r="R26" s="161">
        <f t="shared" si="2"/>
        <v>509138</v>
      </c>
      <c r="S26" s="160">
        <f t="shared" si="3"/>
        <v>76371</v>
      </c>
      <c r="T26" s="160">
        <f t="shared" si="4"/>
        <v>38694</v>
      </c>
      <c r="U26" s="160">
        <f t="shared" si="5"/>
        <v>40731</v>
      </c>
      <c r="V26" s="162">
        <f t="shared" si="6"/>
        <v>155796</v>
      </c>
      <c r="W26" s="8"/>
    </row>
    <row r="27" spans="2:23" ht="16.5" customHeight="1" x14ac:dyDescent="0.25">
      <c r="B27" s="7" t="s">
        <v>150</v>
      </c>
      <c r="C27" s="7" t="s">
        <v>4</v>
      </c>
      <c r="D27" s="6" t="s">
        <v>141</v>
      </c>
      <c r="E27" s="159">
        <f>ROUND(VLOOKUP($C27,'2015'!$A$8:$L$31,E$32,0)*(1+$C$4),0)</f>
        <v>247299</v>
      </c>
      <c r="F27" s="159">
        <f>ROUND(VLOOKUP($C27,'2015'!$A$8:$L$31,F$32,0)*(1+$C$4),0)</f>
        <v>103221</v>
      </c>
      <c r="G27" s="3">
        <v>0</v>
      </c>
      <c r="H27" s="3">
        <v>0</v>
      </c>
      <c r="I27" s="159">
        <f>ROUND(VLOOKUP($C27,'2015'!$A$8:$L$31,I$32,0)*(1+$C$4),0)</f>
        <v>47824</v>
      </c>
      <c r="J27" s="159">
        <f t="shared" si="7"/>
        <v>49460</v>
      </c>
      <c r="K27" s="159">
        <f>ROUND(VLOOKUP($C27,'2015'!$A$8:$L$31,K$32,0)*(1+$C$4),0)</f>
        <v>7296</v>
      </c>
      <c r="L27" s="159">
        <f>ROUND(VLOOKUP($C27,'2015'!$A$8:$L$31,L$32,0)*(1+$C$4),0)</f>
        <v>19392</v>
      </c>
      <c r="M27" s="159">
        <f>ROUND(VLOOKUP($C27,'2015'!$A$8:$L$31,M$32,0)*(1+$C$4),0)</f>
        <v>56612</v>
      </c>
      <c r="N27" s="160">
        <f t="shared" si="0"/>
        <v>531104</v>
      </c>
      <c r="O27" s="159">
        <f>VLOOKUP($C27,'2015'!$A$8:$L$31,O$32,0)*(1+$C$4)</f>
        <v>10194.512999999999</v>
      </c>
      <c r="P27" s="7" t="s">
        <v>4</v>
      </c>
      <c r="R27" s="161">
        <f t="shared" si="2"/>
        <v>454956</v>
      </c>
      <c r="S27" s="160">
        <f t="shared" si="3"/>
        <v>68243</v>
      </c>
      <c r="T27" s="160">
        <f t="shared" si="4"/>
        <v>34577</v>
      </c>
      <c r="U27" s="160">
        <f t="shared" si="5"/>
        <v>36396</v>
      </c>
      <c r="V27" s="162">
        <f t="shared" si="6"/>
        <v>139216</v>
      </c>
      <c r="W27" s="8"/>
    </row>
    <row r="28" spans="2:23" ht="16.5" customHeight="1" x14ac:dyDescent="0.25">
      <c r="B28" s="7" t="s">
        <v>150</v>
      </c>
      <c r="C28" s="7" t="s">
        <v>6</v>
      </c>
      <c r="D28" s="6" t="s">
        <v>141</v>
      </c>
      <c r="E28" s="159">
        <f>ROUND(VLOOKUP($C28,'2015'!$A$8:$L$31,E$32,0)*(1+$C$4),0)</f>
        <v>228937</v>
      </c>
      <c r="F28" s="159">
        <f>ROUND(VLOOKUP($C28,'2015'!$A$8:$L$31,F$32,0)*(1+$C$4),0)</f>
        <v>101375</v>
      </c>
      <c r="G28" s="3">
        <v>0</v>
      </c>
      <c r="H28" s="3">
        <v>0</v>
      </c>
      <c r="I28" s="159">
        <f>ROUND(VLOOKUP($C28,'2015'!$A$8:$L$31,I$32,0)*(1+$C$4),0)</f>
        <v>47824</v>
      </c>
      <c r="J28" s="159">
        <f t="shared" si="7"/>
        <v>45787</v>
      </c>
      <c r="K28" s="159">
        <f>ROUND(VLOOKUP($C28,'2015'!$A$8:$L$31,K$32,0)*(1+$C$4),0)</f>
        <v>7087</v>
      </c>
      <c r="L28" s="159">
        <f>ROUND(VLOOKUP($C28,'2015'!$A$8:$L$31,L$32,0)*(1+$C$4),0)</f>
        <v>18887</v>
      </c>
      <c r="M28" s="159">
        <f>ROUND(VLOOKUP($C28,'2015'!$A$8:$L$31,M$32,0)*(1+$C$4),0)</f>
        <v>59645</v>
      </c>
      <c r="N28" s="160">
        <f t="shared" si="0"/>
        <v>509542</v>
      </c>
      <c r="O28" s="159">
        <f>VLOOKUP($C28,'2015'!$A$8:$L$31,O$32,0)*(1+$C$4)</f>
        <v>9911.360999999999</v>
      </c>
      <c r="P28" s="7" t="s">
        <v>6</v>
      </c>
      <c r="R28" s="161">
        <f t="shared" si="2"/>
        <v>437781</v>
      </c>
      <c r="S28" s="160">
        <f t="shared" si="3"/>
        <v>65667</v>
      </c>
      <c r="T28" s="160">
        <f t="shared" si="4"/>
        <v>33271</v>
      </c>
      <c r="U28" s="160">
        <f t="shared" si="5"/>
        <v>35022</v>
      </c>
      <c r="V28" s="162">
        <f t="shared" si="6"/>
        <v>133960</v>
      </c>
      <c r="W28" s="8"/>
    </row>
    <row r="29" spans="2:23" ht="16.5" customHeight="1" x14ac:dyDescent="0.25">
      <c r="B29" s="7" t="s">
        <v>151</v>
      </c>
      <c r="C29" s="7" t="s">
        <v>8</v>
      </c>
      <c r="D29" s="6" t="s">
        <v>141</v>
      </c>
      <c r="E29" s="159">
        <f>ROUND(VLOOKUP($C29,'2015'!$A$8:$L$31,E$32,0)*(1+$C$4),0)</f>
        <v>211986</v>
      </c>
      <c r="F29" s="159">
        <f>ROUND(VLOOKUP($C29,'2015'!$A$8:$L$31,F$32,0)*(1+$C$4),0)</f>
        <v>78380</v>
      </c>
      <c r="G29" s="3">
        <v>0</v>
      </c>
      <c r="H29" s="3">
        <v>0</v>
      </c>
      <c r="I29" s="159">
        <f>ROUND(VLOOKUP($C29,'2015'!$A$8:$L$31,I$32,0)*(1+$C$4),0)</f>
        <v>47824</v>
      </c>
      <c r="J29" s="159">
        <f t="shared" si="7"/>
        <v>42397</v>
      </c>
      <c r="K29" s="159">
        <f>ROUND(VLOOKUP($C29,'2015'!$A$8:$L$31,K$32,0)*(1+$C$4),0)</f>
        <v>5082</v>
      </c>
      <c r="L29" s="159">
        <f>ROUND(VLOOKUP($C29,'2015'!$A$8:$L$31,L$32,0)*(1+$C$4),0)</f>
        <v>13610</v>
      </c>
      <c r="M29" s="159">
        <f>ROUND(VLOOKUP($C29,'2015'!$A$8:$L$31,M$32,0)*(1+$C$4),0)</f>
        <v>55489</v>
      </c>
      <c r="N29" s="160">
        <f t="shared" si="0"/>
        <v>454768</v>
      </c>
      <c r="O29" s="159">
        <f>VLOOKUP($C29,'2015'!$A$8:$L$31,O$32,0)*(1+$C$4)</f>
        <v>7114.1939999999995</v>
      </c>
      <c r="P29" s="7" t="s">
        <v>8</v>
      </c>
      <c r="R29" s="161">
        <f t="shared" si="2"/>
        <v>393679</v>
      </c>
      <c r="S29" s="160">
        <f t="shared" si="3"/>
        <v>59052</v>
      </c>
      <c r="T29" s="160">
        <f t="shared" si="4"/>
        <v>29920</v>
      </c>
      <c r="U29" s="160">
        <f t="shared" si="5"/>
        <v>31494</v>
      </c>
      <c r="V29" s="162">
        <f t="shared" si="6"/>
        <v>120466</v>
      </c>
      <c r="W29" s="8"/>
    </row>
    <row r="30" spans="2:23" ht="16.5" customHeight="1" x14ac:dyDescent="0.25">
      <c r="B30" s="7" t="s">
        <v>151</v>
      </c>
      <c r="C30" s="7" t="s">
        <v>10</v>
      </c>
      <c r="D30" s="6" t="s">
        <v>141</v>
      </c>
      <c r="E30" s="159">
        <f>ROUND(VLOOKUP($C30,'2015'!$A$8:$L$31,E$32,0)*(1+$C$4),0)</f>
        <v>196289</v>
      </c>
      <c r="F30" s="159">
        <f>ROUND(VLOOKUP($C30,'2015'!$A$8:$L$31,F$32,0)*(1+$C$4),0)</f>
        <v>75906</v>
      </c>
      <c r="G30" s="3">
        <v>0</v>
      </c>
      <c r="H30" s="3">
        <v>0</v>
      </c>
      <c r="I30" s="159">
        <f>ROUND(VLOOKUP($C30,'2015'!$A$8:$L$31,I$32,0)*(1+$C$4),0)</f>
        <v>47824</v>
      </c>
      <c r="J30" s="159">
        <f t="shared" si="7"/>
        <v>39258</v>
      </c>
      <c r="K30" s="159">
        <f>ROUND(VLOOKUP($C30,'2015'!$A$8:$L$31,K$32,0)*(1+$C$4),0)</f>
        <v>4594</v>
      </c>
      <c r="L30" s="159">
        <f>ROUND(VLOOKUP($C30,'2015'!$A$8:$L$31,L$32,0)*(1+$C$4),0)</f>
        <v>12446</v>
      </c>
      <c r="M30" s="159">
        <f>ROUND(VLOOKUP($C30,'2015'!$A$8:$L$31,M$32,0)*(1+$C$4),0)</f>
        <v>55489</v>
      </c>
      <c r="N30" s="160">
        <f t="shared" si="0"/>
        <v>431806</v>
      </c>
      <c r="O30" s="159">
        <f>VLOOKUP($C30,'2015'!$A$8:$L$31,O$32,0)*(1+$C$4)</f>
        <v>6418.8059999999996</v>
      </c>
      <c r="P30" s="7" t="s">
        <v>10</v>
      </c>
      <c r="R30" s="161">
        <f t="shared" si="2"/>
        <v>375508</v>
      </c>
      <c r="S30" s="160">
        <f t="shared" si="3"/>
        <v>56326</v>
      </c>
      <c r="T30" s="160">
        <f t="shared" si="4"/>
        <v>28539</v>
      </c>
      <c r="U30" s="160">
        <f t="shared" si="5"/>
        <v>30041</v>
      </c>
      <c r="V30" s="162">
        <f t="shared" si="6"/>
        <v>114906</v>
      </c>
      <c r="W30" s="8"/>
    </row>
    <row r="31" spans="2:23" ht="16.5" customHeight="1" x14ac:dyDescent="0.25">
      <c r="B31" s="7" t="s">
        <v>151</v>
      </c>
      <c r="C31" s="7">
        <v>19</v>
      </c>
      <c r="D31" s="6" t="s">
        <v>141</v>
      </c>
      <c r="E31" s="159">
        <f>ROUND(VLOOKUP($C31,'2015'!$A$8:$L$31,E$32,0)*(1+$C$4),0)</f>
        <v>183452</v>
      </c>
      <c r="F31" s="159">
        <f>ROUND(VLOOKUP($C31,'2015'!$A$8:$L$31,F$32,0)*(1+$C$4),0)</f>
        <v>83020</v>
      </c>
      <c r="G31" s="3">
        <v>0</v>
      </c>
      <c r="H31" s="3">
        <v>0</v>
      </c>
      <c r="I31" s="159">
        <f>ROUND(VLOOKUP($C31,'2015'!$A$8:$L$31,I$32,0)*(1+$C$4),0)</f>
        <v>47824</v>
      </c>
      <c r="J31" s="159">
        <f t="shared" si="7"/>
        <v>36690</v>
      </c>
      <c r="K31" s="159">
        <f>ROUND(VLOOKUP($C31,'2015'!$A$8:$L$31,K$32,0)*(1+$C$4),0)</f>
        <v>4668</v>
      </c>
      <c r="L31" s="159">
        <f>ROUND(VLOOKUP($C31,'2015'!$A$8:$L$31,L$32,0)*(1+$C$4),0)</f>
        <v>12618</v>
      </c>
      <c r="M31" s="159">
        <f>ROUND(VLOOKUP($C31,'2015'!$A$8:$L$31,M$32,0)*(1+$C$4),0)</f>
        <v>57837</v>
      </c>
      <c r="N31" s="160">
        <f t="shared" si="0"/>
        <v>426109</v>
      </c>
      <c r="O31" s="159">
        <f>VLOOKUP($C31,'2015'!$A$8:$L$31,O$32,0)*(1+$C$4)</f>
        <v>6552.0539999999992</v>
      </c>
      <c r="P31" s="7">
        <v>19</v>
      </c>
      <c r="R31" s="161">
        <f t="shared" si="2"/>
        <v>372133</v>
      </c>
      <c r="S31" s="160">
        <f t="shared" si="3"/>
        <v>55820</v>
      </c>
      <c r="T31" s="160">
        <f t="shared" si="4"/>
        <v>28282</v>
      </c>
      <c r="U31" s="160">
        <f t="shared" si="5"/>
        <v>29771</v>
      </c>
      <c r="V31" s="162">
        <f t="shared" si="6"/>
        <v>113873</v>
      </c>
      <c r="W31" s="8"/>
    </row>
    <row r="32" spans="2:23" ht="14.25" x14ac:dyDescent="0.2"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66"/>
      <c r="S32" s="8"/>
      <c r="T32" s="8"/>
      <c r="U32" s="8"/>
      <c r="V32" s="8">
        <f>SUM(V8:V31)</f>
        <v>7514330</v>
      </c>
    </row>
    <row r="33" spans="2:16" x14ac:dyDescent="0.2"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4"/>
    </row>
    <row r="34" spans="2:16" ht="15" x14ac:dyDescent="0.25">
      <c r="E34" s="63"/>
      <c r="F34" s="63"/>
      <c r="G34" s="63"/>
      <c r="H34" s="63"/>
      <c r="I34" s="63"/>
      <c r="J34" s="63"/>
      <c r="K34" s="63"/>
      <c r="L34" s="63"/>
      <c r="M34" s="63"/>
      <c r="N34" s="63">
        <f>SUM(N8:N31)</f>
        <v>32625145</v>
      </c>
      <c r="O34" s="63"/>
    </row>
    <row r="35" spans="2:16" ht="15" x14ac:dyDescent="0.25">
      <c r="E35" s="63"/>
      <c r="K35" s="64"/>
      <c r="M35" s="64"/>
      <c r="N35" s="65">
        <f>'2015'!$K$32*1.041</f>
        <v>32625139.871999998</v>
      </c>
      <c r="O35" s="8"/>
    </row>
    <row r="36" spans="2:16" x14ac:dyDescent="0.2">
      <c r="B36" s="64" t="s">
        <v>153</v>
      </c>
      <c r="D36" s="64" t="s">
        <v>154</v>
      </c>
      <c r="M36" s="64"/>
      <c r="O36" s="8"/>
    </row>
    <row r="37" spans="2:16" x14ac:dyDescent="0.2">
      <c r="B37" s="64"/>
      <c r="D37" s="64"/>
      <c r="M37" s="64"/>
      <c r="O37" s="8"/>
    </row>
    <row r="38" spans="2:16" x14ac:dyDescent="0.2">
      <c r="B38" s="64" t="s">
        <v>155</v>
      </c>
      <c r="D38" s="64" t="s">
        <v>156</v>
      </c>
      <c r="O38" s="8"/>
    </row>
    <row r="39" spans="2:16" x14ac:dyDescent="0.2">
      <c r="D39" s="64" t="s">
        <v>157</v>
      </c>
      <c r="O39" s="8"/>
    </row>
    <row r="40" spans="2:16" x14ac:dyDescent="0.2">
      <c r="D40" s="64" t="s">
        <v>158</v>
      </c>
      <c r="O40" s="8"/>
    </row>
    <row r="41" spans="2:16" x14ac:dyDescent="0.2">
      <c r="O41" s="8"/>
    </row>
  </sheetData>
  <mergeCells count="8">
    <mergeCell ref="C2:F2"/>
    <mergeCell ref="C3:V3"/>
    <mergeCell ref="C4:V4"/>
    <mergeCell ref="N5:N7"/>
    <mergeCell ref="P5:P7"/>
    <mergeCell ref="S5:S6"/>
    <mergeCell ref="T5:T6"/>
    <mergeCell ref="U5:U6"/>
  </mergeCells>
  <printOptions horizontalCentered="1"/>
  <pageMargins left="0.19685039370078741" right="0.15748031496062992" top="0.39370078740157483" bottom="0.39370078740157483" header="0" footer="0"/>
  <pageSetup paperSize="258" scale="82" orientation="landscape" horizontalDpi="300" verticalDpi="300" r:id="rId1"/>
  <headerFooter alignWithMargins="0">
    <oddFooter>&amp;L&amp;Z&amp;F&amp;C&amp;D&amp;R&amp;A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40"/>
  <sheetViews>
    <sheetView showGridLines="0" zoomScale="90" workbookViewId="0">
      <selection activeCell="L1" sqref="L1"/>
    </sheetView>
  </sheetViews>
  <sheetFormatPr baseColWidth="10" defaultRowHeight="12.75" x14ac:dyDescent="0.2"/>
  <cols>
    <col min="1" max="1" width="5.28515625" customWidth="1"/>
    <col min="2" max="2" width="10.85546875" customWidth="1"/>
    <col min="3" max="3" width="13.7109375" customWidth="1"/>
    <col min="4" max="4" width="12.140625" customWidth="1"/>
    <col min="5" max="5" width="10.7109375" customWidth="1"/>
    <col min="6" max="6" width="9.5703125" customWidth="1"/>
    <col min="7" max="7" width="10.85546875" customWidth="1"/>
    <col min="8" max="8" width="9.140625" customWidth="1"/>
    <col min="9" max="9" width="10.85546875" customWidth="1"/>
    <col min="10" max="10" width="11" customWidth="1"/>
    <col min="11" max="11" width="14.7109375" customWidth="1"/>
    <col min="12" max="12" width="12" customWidth="1"/>
    <col min="13" max="13" width="6.7109375" customWidth="1"/>
    <col min="14" max="14" width="2" customWidth="1"/>
    <col min="15" max="18" width="12.140625" customWidth="1"/>
    <col min="19" max="19" width="11" customWidth="1"/>
  </cols>
  <sheetData>
    <row r="1" spans="1:23" ht="49.5" customHeight="1" x14ac:dyDescent="0.3">
      <c r="A1" s="1"/>
      <c r="C1" s="2"/>
      <c r="D1" s="1"/>
      <c r="F1" s="2"/>
      <c r="G1" s="1"/>
      <c r="I1" s="2"/>
      <c r="J1" s="1"/>
      <c r="L1" s="2"/>
      <c r="N1" s="2"/>
      <c r="O1" s="1"/>
      <c r="Q1" s="2"/>
      <c r="R1" s="2"/>
      <c r="S1" s="1"/>
    </row>
    <row r="2" spans="1:23" ht="25.5" customHeight="1" x14ac:dyDescent="0.2">
      <c r="A2" s="215" t="s">
        <v>47</v>
      </c>
      <c r="B2" s="215"/>
      <c r="C2" s="215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3" ht="41.25" customHeight="1" x14ac:dyDescent="0.2">
      <c r="A3" s="216" t="s">
        <v>43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68"/>
      <c r="U3" s="68"/>
      <c r="V3" s="68"/>
      <c r="W3" s="68"/>
    </row>
    <row r="4" spans="1:23" ht="17.25" customHeight="1" x14ac:dyDescent="0.2">
      <c r="A4" s="218">
        <v>0.06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23" ht="41.25" customHeight="1" x14ac:dyDescent="0.2">
      <c r="A5" s="56" t="s">
        <v>0</v>
      </c>
      <c r="B5" s="12" t="s">
        <v>12</v>
      </c>
      <c r="C5" s="12" t="s">
        <v>13</v>
      </c>
      <c r="D5" s="12" t="s">
        <v>36</v>
      </c>
      <c r="E5" s="12" t="s">
        <v>37</v>
      </c>
      <c r="F5" s="12" t="s">
        <v>14</v>
      </c>
      <c r="G5" s="12" t="s">
        <v>15</v>
      </c>
      <c r="H5" s="12" t="s">
        <v>16</v>
      </c>
      <c r="I5" s="12" t="s">
        <v>17</v>
      </c>
      <c r="J5" s="13" t="s">
        <v>19</v>
      </c>
      <c r="K5" s="220" t="s">
        <v>46</v>
      </c>
      <c r="L5" s="12" t="s">
        <v>18</v>
      </c>
      <c r="M5" s="223" t="s">
        <v>0</v>
      </c>
      <c r="N5" s="58"/>
      <c r="O5" s="35" t="s">
        <v>38</v>
      </c>
      <c r="P5" s="220" t="s">
        <v>40</v>
      </c>
      <c r="Q5" s="220" t="s">
        <v>41</v>
      </c>
      <c r="R5" s="220" t="s">
        <v>42</v>
      </c>
      <c r="S5" s="61" t="s">
        <v>48</v>
      </c>
    </row>
    <row r="6" spans="1:23" ht="16.5" customHeight="1" x14ac:dyDescent="0.2">
      <c r="A6" s="57"/>
      <c r="B6" s="14" t="s">
        <v>39</v>
      </c>
      <c r="C6" s="14"/>
      <c r="D6" s="14"/>
      <c r="E6" s="14"/>
      <c r="F6" s="14"/>
      <c r="G6" s="14"/>
      <c r="H6" s="14"/>
      <c r="I6" s="14"/>
      <c r="J6" s="15"/>
      <c r="K6" s="221"/>
      <c r="L6" s="14"/>
      <c r="M6" s="224"/>
      <c r="O6" s="36"/>
      <c r="P6" s="221"/>
      <c r="Q6" s="221"/>
      <c r="R6" s="221"/>
      <c r="S6" s="60"/>
    </row>
    <row r="7" spans="1:23" ht="10.5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1"/>
      <c r="K7" s="222"/>
      <c r="L7" s="10"/>
      <c r="M7" s="225"/>
      <c r="O7" s="37"/>
      <c r="P7" s="59">
        <v>0.125</v>
      </c>
      <c r="Q7" s="59">
        <v>6.8000000000000005E-2</v>
      </c>
      <c r="R7" s="59">
        <v>0.06</v>
      </c>
      <c r="S7" s="59">
        <f>SUM(P7:R7)</f>
        <v>0.253</v>
      </c>
    </row>
    <row r="8" spans="1:23" ht="16.5" customHeight="1" x14ac:dyDescent="0.25">
      <c r="A8" s="6">
        <v>2</v>
      </c>
      <c r="B8" s="3">
        <v>538208</v>
      </c>
      <c r="C8" s="3">
        <v>2026239</v>
      </c>
      <c r="D8" s="3">
        <f>ROUND((B8+C8)*100%,0)</f>
        <v>2564447</v>
      </c>
      <c r="E8" s="3">
        <v>0</v>
      </c>
      <c r="F8" s="3">
        <v>0</v>
      </c>
      <c r="G8" s="3">
        <f t="shared" ref="G8:G25" si="0">ROUND(B8*21.5%,0)</f>
        <v>115715</v>
      </c>
      <c r="H8" s="3">
        <v>88469</v>
      </c>
      <c r="I8" s="3">
        <v>194530</v>
      </c>
      <c r="J8" s="3">
        <v>17628</v>
      </c>
      <c r="K8" s="5">
        <f>SUM(B8:J8)</f>
        <v>5545236</v>
      </c>
      <c r="L8" s="3">
        <v>117172</v>
      </c>
      <c r="M8" s="6">
        <v>2</v>
      </c>
      <c r="O8" s="34">
        <f>$B8+$C8+$F8+$J8</f>
        <v>2582075</v>
      </c>
      <c r="P8" s="5">
        <f t="shared" ref="P8:P31" si="1">ROUND(O8*$P$7,0)</f>
        <v>322759</v>
      </c>
      <c r="Q8" s="5">
        <f>ROUND(O8*$Q$7,0)</f>
        <v>175581</v>
      </c>
      <c r="R8" s="5">
        <f>ROUND(O8*$R$7,0)</f>
        <v>154925</v>
      </c>
      <c r="S8" s="62">
        <f>SUM(P8:R8)</f>
        <v>653265</v>
      </c>
    </row>
    <row r="9" spans="1:23" ht="16.5" customHeight="1" x14ac:dyDescent="0.25">
      <c r="A9" s="7" t="s">
        <v>31</v>
      </c>
      <c r="B9" s="3">
        <v>568260</v>
      </c>
      <c r="C9" s="3">
        <v>1670839</v>
      </c>
      <c r="D9" s="3">
        <v>0</v>
      </c>
      <c r="E9" s="3">
        <f>ROUND(((B9+C9)*0%+(B9+C9)*30%),0)</f>
        <v>671730</v>
      </c>
      <c r="F9" s="3">
        <v>24181</v>
      </c>
      <c r="G9" s="3">
        <f t="shared" si="0"/>
        <v>122176</v>
      </c>
      <c r="H9" s="3">
        <v>88824</v>
      </c>
      <c r="I9" s="3">
        <v>195249</v>
      </c>
      <c r="J9" s="3">
        <v>17628</v>
      </c>
      <c r="K9" s="5">
        <f t="shared" ref="K9:K31" si="2">SUM(B9:J9)</f>
        <v>3358887</v>
      </c>
      <c r="L9" s="3">
        <v>117575</v>
      </c>
      <c r="M9" s="7" t="s">
        <v>30</v>
      </c>
      <c r="O9" s="34">
        <f>$B9+$C9+$F9+$J9</f>
        <v>2280908</v>
      </c>
      <c r="P9" s="5">
        <f>ROUND(O9*$P$7,0)</f>
        <v>285114</v>
      </c>
      <c r="Q9" s="5">
        <f>ROUND(O9*$Q$7,0)</f>
        <v>155102</v>
      </c>
      <c r="R9" s="5">
        <f>ROUND(O9*$R$7,0)</f>
        <v>136854</v>
      </c>
      <c r="S9" s="62">
        <f>SUM(P9:R9)</f>
        <v>577070</v>
      </c>
    </row>
    <row r="10" spans="1:23" ht="16.5" customHeight="1" x14ac:dyDescent="0.25">
      <c r="A10" s="7">
        <v>3</v>
      </c>
      <c r="B10" s="3">
        <v>568260</v>
      </c>
      <c r="C10" s="3">
        <v>1670839</v>
      </c>
      <c r="D10" s="3">
        <v>0</v>
      </c>
      <c r="E10" s="3">
        <v>0</v>
      </c>
      <c r="F10" s="3">
        <v>24181</v>
      </c>
      <c r="G10" s="3">
        <f t="shared" si="0"/>
        <v>122176</v>
      </c>
      <c r="H10" s="3">
        <v>88824</v>
      </c>
      <c r="I10" s="3">
        <v>195249</v>
      </c>
      <c r="J10" s="3">
        <v>17628</v>
      </c>
      <c r="K10" s="5">
        <f t="shared" si="2"/>
        <v>2687157</v>
      </c>
      <c r="L10" s="3">
        <v>117575</v>
      </c>
      <c r="M10" s="7">
        <v>3</v>
      </c>
      <c r="O10" s="34">
        <f t="shared" ref="O10:O31" si="3">B10+C10+F10+J10</f>
        <v>2280908</v>
      </c>
      <c r="P10" s="5">
        <f t="shared" si="1"/>
        <v>285114</v>
      </c>
      <c r="Q10" s="5">
        <f t="shared" ref="Q10:Q31" si="4">ROUND(O10*$Q$7,0)</f>
        <v>155102</v>
      </c>
      <c r="R10" s="5">
        <f t="shared" ref="R10:R31" si="5">ROUND(O10*$R$7,0)</f>
        <v>136854</v>
      </c>
      <c r="S10" s="62">
        <f t="shared" ref="S10:S31" si="6">SUM(P10:R10)</f>
        <v>577070</v>
      </c>
    </row>
    <row r="11" spans="1:23" ht="16.5" customHeight="1" x14ac:dyDescent="0.25">
      <c r="A11" s="7">
        <v>4</v>
      </c>
      <c r="B11" s="3">
        <v>536109</v>
      </c>
      <c r="C11" s="3">
        <v>1621078</v>
      </c>
      <c r="D11" s="3">
        <v>0</v>
      </c>
      <c r="E11" s="3">
        <v>0</v>
      </c>
      <c r="F11" s="3">
        <v>24181</v>
      </c>
      <c r="G11" s="3">
        <f t="shared" si="0"/>
        <v>115263</v>
      </c>
      <c r="H11" s="3">
        <v>91170</v>
      </c>
      <c r="I11" s="3">
        <v>199791</v>
      </c>
      <c r="J11" s="3">
        <v>17628</v>
      </c>
      <c r="K11" s="5">
        <f t="shared" si="2"/>
        <v>2605220</v>
      </c>
      <c r="L11" s="3">
        <v>120367</v>
      </c>
      <c r="M11" s="7">
        <v>4</v>
      </c>
      <c r="O11" s="34">
        <f t="shared" si="3"/>
        <v>2198996</v>
      </c>
      <c r="P11" s="5">
        <f t="shared" si="1"/>
        <v>274875</v>
      </c>
      <c r="Q11" s="5">
        <f t="shared" si="4"/>
        <v>149532</v>
      </c>
      <c r="R11" s="5">
        <f t="shared" si="5"/>
        <v>131940</v>
      </c>
      <c r="S11" s="62">
        <f t="shared" si="6"/>
        <v>556347</v>
      </c>
    </row>
    <row r="12" spans="1:23" ht="16.5" customHeight="1" x14ac:dyDescent="0.25">
      <c r="A12" s="7">
        <v>5</v>
      </c>
      <c r="B12" s="3">
        <v>505782</v>
      </c>
      <c r="C12" s="3">
        <v>1393279</v>
      </c>
      <c r="D12" s="3">
        <v>0</v>
      </c>
      <c r="E12" s="3">
        <v>0</v>
      </c>
      <c r="F12" s="3">
        <v>24181</v>
      </c>
      <c r="G12" s="3">
        <f t="shared" si="0"/>
        <v>108743</v>
      </c>
      <c r="H12" s="3">
        <v>93555</v>
      </c>
      <c r="I12" s="3">
        <v>204351</v>
      </c>
      <c r="J12" s="3">
        <v>17628</v>
      </c>
      <c r="K12" s="5">
        <f t="shared" si="2"/>
        <v>2347519</v>
      </c>
      <c r="L12" s="3">
        <v>123125</v>
      </c>
      <c r="M12" s="7">
        <v>5</v>
      </c>
      <c r="O12" s="34">
        <f t="shared" si="3"/>
        <v>1940870</v>
      </c>
      <c r="P12" s="5">
        <f t="shared" si="1"/>
        <v>242609</v>
      </c>
      <c r="Q12" s="5">
        <f t="shared" si="4"/>
        <v>131979</v>
      </c>
      <c r="R12" s="5">
        <f t="shared" si="5"/>
        <v>116452</v>
      </c>
      <c r="S12" s="62">
        <f t="shared" si="6"/>
        <v>491040</v>
      </c>
    </row>
    <row r="13" spans="1:23" ht="16.5" customHeight="1" x14ac:dyDescent="0.25">
      <c r="A13" s="7">
        <v>6</v>
      </c>
      <c r="B13" s="3">
        <v>477115</v>
      </c>
      <c r="C13" s="3">
        <v>1177427</v>
      </c>
      <c r="D13" s="3">
        <v>0</v>
      </c>
      <c r="E13" s="3">
        <v>0</v>
      </c>
      <c r="F13" s="3">
        <v>27807</v>
      </c>
      <c r="G13" s="3">
        <f t="shared" si="0"/>
        <v>102580</v>
      </c>
      <c r="H13" s="3">
        <v>87044</v>
      </c>
      <c r="I13" s="3">
        <v>228416</v>
      </c>
      <c r="J13" s="3">
        <v>17628</v>
      </c>
      <c r="K13" s="5">
        <f t="shared" si="2"/>
        <v>2118017</v>
      </c>
      <c r="L13" s="3">
        <v>128098</v>
      </c>
      <c r="M13" s="7">
        <v>6</v>
      </c>
      <c r="O13" s="34">
        <f t="shared" si="3"/>
        <v>1699977</v>
      </c>
      <c r="P13" s="5">
        <f t="shared" si="1"/>
        <v>212497</v>
      </c>
      <c r="Q13" s="5">
        <f t="shared" si="4"/>
        <v>115598</v>
      </c>
      <c r="R13" s="5">
        <f t="shared" si="5"/>
        <v>101999</v>
      </c>
      <c r="S13" s="62">
        <f t="shared" si="6"/>
        <v>430094</v>
      </c>
    </row>
    <row r="14" spans="1:23" ht="16.5" customHeight="1" x14ac:dyDescent="0.25">
      <c r="A14" s="7">
        <v>7</v>
      </c>
      <c r="B14" s="3">
        <v>439783</v>
      </c>
      <c r="C14" s="3">
        <v>882984</v>
      </c>
      <c r="D14" s="3">
        <v>0</v>
      </c>
      <c r="E14" s="3">
        <v>0</v>
      </c>
      <c r="F14" s="3">
        <v>27807</v>
      </c>
      <c r="G14" s="3">
        <f t="shared" si="0"/>
        <v>94553</v>
      </c>
      <c r="H14" s="3">
        <v>64917</v>
      </c>
      <c r="I14" s="3">
        <v>157509</v>
      </c>
      <c r="J14" s="3">
        <v>17628</v>
      </c>
      <c r="K14" s="5">
        <f t="shared" si="2"/>
        <v>1685181</v>
      </c>
      <c r="L14" s="3">
        <v>88752</v>
      </c>
      <c r="M14" s="7">
        <v>7</v>
      </c>
      <c r="O14" s="34">
        <f t="shared" si="3"/>
        <v>1368202</v>
      </c>
      <c r="P14" s="5">
        <f t="shared" si="1"/>
        <v>171025</v>
      </c>
      <c r="Q14" s="5">
        <f t="shared" si="4"/>
        <v>93038</v>
      </c>
      <c r="R14" s="5">
        <f t="shared" si="5"/>
        <v>82092</v>
      </c>
      <c r="S14" s="62">
        <f t="shared" si="6"/>
        <v>346155</v>
      </c>
    </row>
    <row r="15" spans="1:23" ht="16.5" customHeight="1" x14ac:dyDescent="0.25">
      <c r="A15" s="7">
        <v>8</v>
      </c>
      <c r="B15" s="3">
        <v>407171</v>
      </c>
      <c r="C15" s="3">
        <v>677948</v>
      </c>
      <c r="D15" s="3">
        <v>0</v>
      </c>
      <c r="E15" s="3">
        <v>0</v>
      </c>
      <c r="F15" s="3">
        <v>27807</v>
      </c>
      <c r="G15" s="3">
        <f t="shared" si="0"/>
        <v>87542</v>
      </c>
      <c r="H15" s="3">
        <v>49531</v>
      </c>
      <c r="I15" s="3">
        <v>120140</v>
      </c>
      <c r="J15" s="3">
        <v>17628</v>
      </c>
      <c r="K15" s="5">
        <f t="shared" si="2"/>
        <v>1387767</v>
      </c>
      <c r="L15" s="3">
        <v>67734</v>
      </c>
      <c r="M15" s="7">
        <v>8</v>
      </c>
      <c r="O15" s="34">
        <f t="shared" si="3"/>
        <v>1130554</v>
      </c>
      <c r="P15" s="5">
        <f t="shared" si="1"/>
        <v>141319</v>
      </c>
      <c r="Q15" s="5">
        <f t="shared" si="4"/>
        <v>76878</v>
      </c>
      <c r="R15" s="5">
        <f t="shared" si="5"/>
        <v>67833</v>
      </c>
      <c r="S15" s="62">
        <f t="shared" si="6"/>
        <v>286030</v>
      </c>
    </row>
    <row r="16" spans="1:23" ht="16.5" customHeight="1" x14ac:dyDescent="0.25">
      <c r="A16" s="7">
        <v>9</v>
      </c>
      <c r="B16" s="3">
        <v>376973</v>
      </c>
      <c r="C16" s="3">
        <v>520921</v>
      </c>
      <c r="D16" s="3">
        <v>0</v>
      </c>
      <c r="E16" s="3">
        <v>0</v>
      </c>
      <c r="F16" s="3">
        <v>27807</v>
      </c>
      <c r="G16" s="3">
        <f t="shared" si="0"/>
        <v>81049</v>
      </c>
      <c r="H16" s="3">
        <v>37756</v>
      </c>
      <c r="I16" s="3">
        <v>91596</v>
      </c>
      <c r="J16" s="3">
        <v>17628</v>
      </c>
      <c r="K16" s="5">
        <f t="shared" si="2"/>
        <v>1153730</v>
      </c>
      <c r="L16" s="3">
        <v>51615</v>
      </c>
      <c r="M16" s="7">
        <v>9</v>
      </c>
      <c r="O16" s="34">
        <f t="shared" si="3"/>
        <v>943329</v>
      </c>
      <c r="P16" s="5">
        <f t="shared" si="1"/>
        <v>117916</v>
      </c>
      <c r="Q16" s="5">
        <f t="shared" si="4"/>
        <v>64146</v>
      </c>
      <c r="R16" s="5">
        <f t="shared" si="5"/>
        <v>56600</v>
      </c>
      <c r="S16" s="62">
        <f t="shared" si="6"/>
        <v>238662</v>
      </c>
    </row>
    <row r="17" spans="1:19" ht="16.5" customHeight="1" x14ac:dyDescent="0.25">
      <c r="A17" s="7">
        <v>10</v>
      </c>
      <c r="B17" s="3">
        <v>349075</v>
      </c>
      <c r="C17" s="3">
        <v>393759</v>
      </c>
      <c r="D17" s="3">
        <v>0</v>
      </c>
      <c r="E17" s="3">
        <v>0</v>
      </c>
      <c r="F17" s="3">
        <v>27807</v>
      </c>
      <c r="G17" s="3">
        <f t="shared" si="0"/>
        <v>75051</v>
      </c>
      <c r="H17" s="3">
        <v>28237</v>
      </c>
      <c r="I17" s="3">
        <v>68454</v>
      </c>
      <c r="J17" s="3">
        <v>17628</v>
      </c>
      <c r="K17" s="5">
        <f t="shared" si="2"/>
        <v>960011</v>
      </c>
      <c r="L17" s="3">
        <v>38605</v>
      </c>
      <c r="M17" s="7">
        <v>10</v>
      </c>
      <c r="O17" s="34">
        <f t="shared" si="3"/>
        <v>788269</v>
      </c>
      <c r="P17" s="5">
        <f t="shared" si="1"/>
        <v>98534</v>
      </c>
      <c r="Q17" s="5">
        <f t="shared" si="4"/>
        <v>53602</v>
      </c>
      <c r="R17" s="5">
        <f t="shared" si="5"/>
        <v>47296</v>
      </c>
      <c r="S17" s="62">
        <f t="shared" si="6"/>
        <v>199432</v>
      </c>
    </row>
    <row r="18" spans="1:19" ht="16.5" customHeight="1" x14ac:dyDescent="0.25">
      <c r="A18" s="7">
        <v>11</v>
      </c>
      <c r="B18" s="3">
        <v>323239</v>
      </c>
      <c r="C18" s="3">
        <v>297529</v>
      </c>
      <c r="D18" s="3">
        <v>0</v>
      </c>
      <c r="E18" s="3">
        <v>0</v>
      </c>
      <c r="F18" s="3">
        <v>27807</v>
      </c>
      <c r="G18" s="3">
        <f t="shared" si="0"/>
        <v>69496</v>
      </c>
      <c r="H18" s="3">
        <v>21019</v>
      </c>
      <c r="I18" s="3">
        <v>51022</v>
      </c>
      <c r="J18" s="3">
        <v>17628</v>
      </c>
      <c r="K18" s="5">
        <f t="shared" si="2"/>
        <v>807740</v>
      </c>
      <c r="L18" s="3">
        <v>28727</v>
      </c>
      <c r="M18" s="7">
        <v>11</v>
      </c>
      <c r="O18" s="34">
        <f t="shared" si="3"/>
        <v>666203</v>
      </c>
      <c r="P18" s="5">
        <f t="shared" si="1"/>
        <v>83275</v>
      </c>
      <c r="Q18" s="5">
        <f t="shared" si="4"/>
        <v>45302</v>
      </c>
      <c r="R18" s="5">
        <f t="shared" si="5"/>
        <v>39972</v>
      </c>
      <c r="S18" s="62">
        <f t="shared" si="6"/>
        <v>168549</v>
      </c>
    </row>
    <row r="19" spans="1:19" ht="16.5" customHeight="1" x14ac:dyDescent="0.25">
      <c r="A19" s="7">
        <v>12</v>
      </c>
      <c r="B19" s="3">
        <v>299296</v>
      </c>
      <c r="C19" s="3">
        <v>219615</v>
      </c>
      <c r="D19" s="3">
        <v>0</v>
      </c>
      <c r="E19" s="3">
        <v>0</v>
      </c>
      <c r="F19" s="3">
        <v>45940</v>
      </c>
      <c r="G19" s="3">
        <f t="shared" si="0"/>
        <v>64349</v>
      </c>
      <c r="H19" s="3">
        <v>16790</v>
      </c>
      <c r="I19" s="3">
        <v>43152</v>
      </c>
      <c r="J19" s="3">
        <v>65600</v>
      </c>
      <c r="K19" s="5">
        <f t="shared" si="2"/>
        <v>754742</v>
      </c>
      <c r="L19" s="3">
        <v>24992</v>
      </c>
      <c r="M19" s="7">
        <v>12</v>
      </c>
      <c r="O19" s="34">
        <f t="shared" si="3"/>
        <v>630451</v>
      </c>
      <c r="P19" s="5">
        <f t="shared" si="1"/>
        <v>78806</v>
      </c>
      <c r="Q19" s="5">
        <f t="shared" si="4"/>
        <v>42871</v>
      </c>
      <c r="R19" s="5">
        <f t="shared" si="5"/>
        <v>37827</v>
      </c>
      <c r="S19" s="62">
        <f t="shared" si="6"/>
        <v>159504</v>
      </c>
    </row>
    <row r="20" spans="1:19" ht="16.5" customHeight="1" x14ac:dyDescent="0.25">
      <c r="A20" s="7">
        <v>13</v>
      </c>
      <c r="B20" s="3">
        <v>277115</v>
      </c>
      <c r="C20" s="3">
        <v>163426</v>
      </c>
      <c r="D20" s="3">
        <v>0</v>
      </c>
      <c r="E20" s="3">
        <v>0</v>
      </c>
      <c r="F20" s="3">
        <v>45940</v>
      </c>
      <c r="G20" s="3">
        <f t="shared" si="0"/>
        <v>59580</v>
      </c>
      <c r="H20" s="3">
        <v>12115</v>
      </c>
      <c r="I20" s="3">
        <v>31857</v>
      </c>
      <c r="J20" s="3">
        <v>63659</v>
      </c>
      <c r="K20" s="5">
        <f t="shared" si="2"/>
        <v>653692</v>
      </c>
      <c r="L20" s="3">
        <v>16866</v>
      </c>
      <c r="M20" s="7">
        <v>13</v>
      </c>
      <c r="O20" s="34">
        <f t="shared" si="3"/>
        <v>550140</v>
      </c>
      <c r="P20" s="5">
        <f t="shared" si="1"/>
        <v>68768</v>
      </c>
      <c r="Q20" s="5">
        <f t="shared" si="4"/>
        <v>37410</v>
      </c>
      <c r="R20" s="5">
        <f t="shared" si="5"/>
        <v>33008</v>
      </c>
      <c r="S20" s="62">
        <f t="shared" si="6"/>
        <v>139186</v>
      </c>
    </row>
    <row r="21" spans="1:19" ht="16.5" customHeight="1" x14ac:dyDescent="0.25">
      <c r="A21" s="7" t="s">
        <v>1</v>
      </c>
      <c r="B21" s="3">
        <v>256546</v>
      </c>
      <c r="C21" s="3">
        <v>123449</v>
      </c>
      <c r="D21" s="3">
        <v>0</v>
      </c>
      <c r="E21" s="3">
        <v>0</v>
      </c>
      <c r="F21" s="3">
        <v>45940</v>
      </c>
      <c r="G21" s="3">
        <f t="shared" si="0"/>
        <v>55157</v>
      </c>
      <c r="H21" s="3">
        <v>8957</v>
      </c>
      <c r="I21" s="3">
        <v>24020</v>
      </c>
      <c r="J21" s="3">
        <v>63151</v>
      </c>
      <c r="K21" s="5">
        <f t="shared" si="2"/>
        <v>577220</v>
      </c>
      <c r="L21" s="3">
        <v>12538</v>
      </c>
      <c r="M21" s="7" t="s">
        <v>1</v>
      </c>
      <c r="O21" s="34">
        <f t="shared" si="3"/>
        <v>489086</v>
      </c>
      <c r="P21" s="5">
        <f t="shared" si="1"/>
        <v>61136</v>
      </c>
      <c r="Q21" s="5">
        <f t="shared" si="4"/>
        <v>33258</v>
      </c>
      <c r="R21" s="5">
        <f t="shared" si="5"/>
        <v>29345</v>
      </c>
      <c r="S21" s="62">
        <f t="shared" si="6"/>
        <v>123739</v>
      </c>
    </row>
    <row r="22" spans="1:19" ht="16.5" customHeight="1" x14ac:dyDescent="0.25">
      <c r="A22" s="7" t="s">
        <v>3</v>
      </c>
      <c r="B22" s="3">
        <v>237559</v>
      </c>
      <c r="C22" s="3">
        <v>99156</v>
      </c>
      <c r="D22" s="3">
        <v>0</v>
      </c>
      <c r="E22" s="3">
        <v>0</v>
      </c>
      <c r="F22" s="3">
        <v>45940</v>
      </c>
      <c r="G22" s="3">
        <f t="shared" si="0"/>
        <v>51075</v>
      </c>
      <c r="H22" s="3">
        <v>7009</v>
      </c>
      <c r="I22" s="3">
        <v>18628</v>
      </c>
      <c r="J22" s="3">
        <v>54382</v>
      </c>
      <c r="K22" s="5">
        <f t="shared" si="2"/>
        <v>513749</v>
      </c>
      <c r="L22" s="3">
        <v>9793</v>
      </c>
      <c r="M22" s="7" t="s">
        <v>3</v>
      </c>
      <c r="O22" s="34">
        <f t="shared" si="3"/>
        <v>437037</v>
      </c>
      <c r="P22" s="5">
        <f t="shared" si="1"/>
        <v>54630</v>
      </c>
      <c r="Q22" s="5">
        <f t="shared" si="4"/>
        <v>29719</v>
      </c>
      <c r="R22" s="5">
        <f t="shared" si="5"/>
        <v>26222</v>
      </c>
      <c r="S22" s="62">
        <f t="shared" si="6"/>
        <v>110571</v>
      </c>
    </row>
    <row r="23" spans="1:19" ht="16.5" customHeight="1" x14ac:dyDescent="0.25">
      <c r="A23" s="7" t="s">
        <v>5</v>
      </c>
      <c r="B23" s="3">
        <v>219920</v>
      </c>
      <c r="C23" s="3">
        <v>97382</v>
      </c>
      <c r="D23" s="3">
        <v>0</v>
      </c>
      <c r="E23" s="3">
        <v>0</v>
      </c>
      <c r="F23" s="3">
        <v>45940</v>
      </c>
      <c r="G23" s="3">
        <f t="shared" si="0"/>
        <v>47283</v>
      </c>
      <c r="H23" s="3">
        <v>6808</v>
      </c>
      <c r="I23" s="3">
        <v>18143</v>
      </c>
      <c r="J23" s="3">
        <v>57296</v>
      </c>
      <c r="K23" s="5">
        <f t="shared" si="2"/>
        <v>492772</v>
      </c>
      <c r="L23" s="3">
        <v>9521</v>
      </c>
      <c r="M23" s="7" t="s">
        <v>5</v>
      </c>
      <c r="O23" s="34">
        <f t="shared" si="3"/>
        <v>420538</v>
      </c>
      <c r="P23" s="5">
        <f t="shared" si="1"/>
        <v>52567</v>
      </c>
      <c r="Q23" s="5">
        <f t="shared" si="4"/>
        <v>28597</v>
      </c>
      <c r="R23" s="5">
        <f t="shared" si="5"/>
        <v>25232</v>
      </c>
      <c r="S23" s="62">
        <f t="shared" si="6"/>
        <v>106396</v>
      </c>
    </row>
    <row r="24" spans="1:19" ht="16.5" customHeight="1" x14ac:dyDescent="0.25">
      <c r="A24" s="7" t="s">
        <v>7</v>
      </c>
      <c r="B24" s="3">
        <v>203637</v>
      </c>
      <c r="C24" s="3">
        <v>75293</v>
      </c>
      <c r="D24" s="3">
        <v>0</v>
      </c>
      <c r="E24" s="3">
        <v>0</v>
      </c>
      <c r="F24" s="3">
        <v>45940</v>
      </c>
      <c r="G24" s="3">
        <f t="shared" si="0"/>
        <v>43782</v>
      </c>
      <c r="H24" s="3">
        <v>4882</v>
      </c>
      <c r="I24" s="3">
        <v>13074</v>
      </c>
      <c r="J24" s="3">
        <v>53304</v>
      </c>
      <c r="K24" s="5">
        <f t="shared" si="2"/>
        <v>439912</v>
      </c>
      <c r="L24" s="3">
        <v>6834</v>
      </c>
      <c r="M24" s="7" t="s">
        <v>7</v>
      </c>
      <c r="O24" s="34">
        <f t="shared" si="3"/>
        <v>378174</v>
      </c>
      <c r="P24" s="5">
        <f t="shared" si="1"/>
        <v>47272</v>
      </c>
      <c r="Q24" s="5">
        <f t="shared" si="4"/>
        <v>25716</v>
      </c>
      <c r="R24" s="5">
        <f t="shared" si="5"/>
        <v>22690</v>
      </c>
      <c r="S24" s="62">
        <f t="shared" si="6"/>
        <v>95678</v>
      </c>
    </row>
    <row r="25" spans="1:19" ht="16.5" customHeight="1" x14ac:dyDescent="0.25">
      <c r="A25" s="7" t="s">
        <v>9</v>
      </c>
      <c r="B25" s="3">
        <v>188558</v>
      </c>
      <c r="C25" s="3">
        <v>72916</v>
      </c>
      <c r="D25" s="3">
        <v>0</v>
      </c>
      <c r="E25" s="3">
        <v>0</v>
      </c>
      <c r="F25" s="3">
        <v>45940</v>
      </c>
      <c r="G25" s="3">
        <f t="shared" si="0"/>
        <v>40540</v>
      </c>
      <c r="H25" s="3">
        <v>4413</v>
      </c>
      <c r="I25" s="3">
        <v>11956</v>
      </c>
      <c r="J25" s="3">
        <v>53304</v>
      </c>
      <c r="K25" s="5">
        <f t="shared" si="2"/>
        <v>417627</v>
      </c>
      <c r="L25" s="3">
        <v>6166</v>
      </c>
      <c r="M25" s="7" t="s">
        <v>9</v>
      </c>
      <c r="O25" s="34">
        <f t="shared" si="3"/>
        <v>360718</v>
      </c>
      <c r="P25" s="5">
        <f t="shared" si="1"/>
        <v>45090</v>
      </c>
      <c r="Q25" s="5">
        <f t="shared" si="4"/>
        <v>24529</v>
      </c>
      <c r="R25" s="5">
        <f t="shared" si="5"/>
        <v>21643</v>
      </c>
      <c r="S25" s="62">
        <f t="shared" si="6"/>
        <v>91262</v>
      </c>
    </row>
    <row r="26" spans="1:19" ht="16.5" customHeight="1" x14ac:dyDescent="0.25">
      <c r="A26" s="7" t="s">
        <v>2</v>
      </c>
      <c r="B26" s="3">
        <v>256546</v>
      </c>
      <c r="C26" s="3">
        <v>123449</v>
      </c>
      <c r="D26" s="3">
        <v>0</v>
      </c>
      <c r="E26" s="3">
        <v>0</v>
      </c>
      <c r="F26" s="3">
        <v>45940</v>
      </c>
      <c r="G26" s="3">
        <f t="shared" ref="G26:G31" si="7">ROUND(B26*20%,0)</f>
        <v>51309</v>
      </c>
      <c r="H26" s="3">
        <v>8957</v>
      </c>
      <c r="I26" s="3">
        <v>24020</v>
      </c>
      <c r="J26" s="3">
        <v>63151</v>
      </c>
      <c r="K26" s="5">
        <f t="shared" si="2"/>
        <v>573372</v>
      </c>
      <c r="L26" s="3">
        <v>12538</v>
      </c>
      <c r="M26" s="7" t="s">
        <v>2</v>
      </c>
      <c r="O26" s="34">
        <f t="shared" si="3"/>
        <v>489086</v>
      </c>
      <c r="P26" s="5">
        <f t="shared" si="1"/>
        <v>61136</v>
      </c>
      <c r="Q26" s="5">
        <f t="shared" si="4"/>
        <v>33258</v>
      </c>
      <c r="R26" s="5">
        <f t="shared" si="5"/>
        <v>29345</v>
      </c>
      <c r="S26" s="62">
        <f t="shared" si="6"/>
        <v>123739</v>
      </c>
    </row>
    <row r="27" spans="1:19" ht="16.5" customHeight="1" x14ac:dyDescent="0.25">
      <c r="A27" s="7" t="s">
        <v>4</v>
      </c>
      <c r="B27" s="3">
        <v>237559</v>
      </c>
      <c r="C27" s="3">
        <v>99156</v>
      </c>
      <c r="D27" s="3">
        <v>0</v>
      </c>
      <c r="E27" s="3">
        <v>0</v>
      </c>
      <c r="F27" s="3">
        <v>45940</v>
      </c>
      <c r="G27" s="3">
        <f t="shared" si="7"/>
        <v>47512</v>
      </c>
      <c r="H27" s="3">
        <v>7009</v>
      </c>
      <c r="I27" s="3">
        <v>18628</v>
      </c>
      <c r="J27" s="3">
        <v>54382</v>
      </c>
      <c r="K27" s="5">
        <f t="shared" si="2"/>
        <v>510186</v>
      </c>
      <c r="L27" s="3">
        <v>9793</v>
      </c>
      <c r="M27" s="7" t="s">
        <v>4</v>
      </c>
      <c r="O27" s="34">
        <f t="shared" si="3"/>
        <v>437037</v>
      </c>
      <c r="P27" s="5">
        <f t="shared" si="1"/>
        <v>54630</v>
      </c>
      <c r="Q27" s="5">
        <f t="shared" si="4"/>
        <v>29719</v>
      </c>
      <c r="R27" s="5">
        <f t="shared" si="5"/>
        <v>26222</v>
      </c>
      <c r="S27" s="62">
        <f t="shared" si="6"/>
        <v>110571</v>
      </c>
    </row>
    <row r="28" spans="1:19" ht="16.5" customHeight="1" x14ac:dyDescent="0.25">
      <c r="A28" s="7" t="s">
        <v>6</v>
      </c>
      <c r="B28" s="3">
        <v>219920</v>
      </c>
      <c r="C28" s="3">
        <v>97382</v>
      </c>
      <c r="D28" s="3">
        <v>0</v>
      </c>
      <c r="E28" s="3">
        <v>0</v>
      </c>
      <c r="F28" s="3">
        <v>45940</v>
      </c>
      <c r="G28" s="3">
        <f t="shared" si="7"/>
        <v>43984</v>
      </c>
      <c r="H28" s="3">
        <v>6808</v>
      </c>
      <c r="I28" s="3">
        <v>18143</v>
      </c>
      <c r="J28" s="3">
        <v>57296</v>
      </c>
      <c r="K28" s="5">
        <f t="shared" si="2"/>
        <v>489473</v>
      </c>
      <c r="L28" s="3">
        <v>9521</v>
      </c>
      <c r="M28" s="7" t="s">
        <v>6</v>
      </c>
      <c r="O28" s="34">
        <f t="shared" si="3"/>
        <v>420538</v>
      </c>
      <c r="P28" s="5">
        <f t="shared" si="1"/>
        <v>52567</v>
      </c>
      <c r="Q28" s="5">
        <f t="shared" si="4"/>
        <v>28597</v>
      </c>
      <c r="R28" s="5">
        <f t="shared" si="5"/>
        <v>25232</v>
      </c>
      <c r="S28" s="62">
        <f t="shared" si="6"/>
        <v>106396</v>
      </c>
    </row>
    <row r="29" spans="1:19" ht="16.5" customHeight="1" x14ac:dyDescent="0.25">
      <c r="A29" s="7" t="s">
        <v>8</v>
      </c>
      <c r="B29" s="3">
        <v>203637</v>
      </c>
      <c r="C29" s="3">
        <v>75293</v>
      </c>
      <c r="D29" s="3">
        <v>0</v>
      </c>
      <c r="E29" s="3">
        <v>0</v>
      </c>
      <c r="F29" s="3">
        <v>45940</v>
      </c>
      <c r="G29" s="3">
        <f t="shared" si="7"/>
        <v>40727</v>
      </c>
      <c r="H29" s="3">
        <v>4882</v>
      </c>
      <c r="I29" s="3">
        <v>13074</v>
      </c>
      <c r="J29" s="3">
        <v>53304</v>
      </c>
      <c r="K29" s="5">
        <f t="shared" si="2"/>
        <v>436857</v>
      </c>
      <c r="L29" s="3">
        <v>6834</v>
      </c>
      <c r="M29" s="7" t="s">
        <v>8</v>
      </c>
      <c r="O29" s="34">
        <f t="shared" si="3"/>
        <v>378174</v>
      </c>
      <c r="P29" s="5">
        <f t="shared" si="1"/>
        <v>47272</v>
      </c>
      <c r="Q29" s="5">
        <f t="shared" si="4"/>
        <v>25716</v>
      </c>
      <c r="R29" s="5">
        <f t="shared" si="5"/>
        <v>22690</v>
      </c>
      <c r="S29" s="62">
        <f t="shared" si="6"/>
        <v>95678</v>
      </c>
    </row>
    <row r="30" spans="1:19" ht="16.5" customHeight="1" x14ac:dyDescent="0.25">
      <c r="A30" s="7" t="s">
        <v>10</v>
      </c>
      <c r="B30" s="3">
        <v>188558</v>
      </c>
      <c r="C30" s="3">
        <v>72916</v>
      </c>
      <c r="D30" s="3">
        <v>0</v>
      </c>
      <c r="E30" s="3">
        <v>0</v>
      </c>
      <c r="F30" s="3">
        <v>45940</v>
      </c>
      <c r="G30" s="3">
        <f t="shared" si="7"/>
        <v>37712</v>
      </c>
      <c r="H30" s="3">
        <v>4413</v>
      </c>
      <c r="I30" s="3">
        <v>11956</v>
      </c>
      <c r="J30" s="3">
        <v>53304</v>
      </c>
      <c r="K30" s="5">
        <f t="shared" si="2"/>
        <v>414799</v>
      </c>
      <c r="L30" s="3">
        <v>6166</v>
      </c>
      <c r="M30" s="7" t="s">
        <v>10</v>
      </c>
      <c r="O30" s="34">
        <f t="shared" si="3"/>
        <v>360718</v>
      </c>
      <c r="P30" s="5">
        <f t="shared" si="1"/>
        <v>45090</v>
      </c>
      <c r="Q30" s="5">
        <f t="shared" si="4"/>
        <v>24529</v>
      </c>
      <c r="R30" s="5">
        <f t="shared" si="5"/>
        <v>21643</v>
      </c>
      <c r="S30" s="62">
        <f t="shared" si="6"/>
        <v>91262</v>
      </c>
    </row>
    <row r="31" spans="1:19" ht="16.5" customHeight="1" x14ac:dyDescent="0.25">
      <c r="A31" s="7">
        <v>19</v>
      </c>
      <c r="B31" s="3">
        <v>176227</v>
      </c>
      <c r="C31" s="3">
        <v>79750</v>
      </c>
      <c r="D31" s="3">
        <v>0</v>
      </c>
      <c r="E31" s="3">
        <v>0</v>
      </c>
      <c r="F31" s="3">
        <v>45940</v>
      </c>
      <c r="G31" s="3">
        <f t="shared" si="7"/>
        <v>35245</v>
      </c>
      <c r="H31" s="3">
        <v>4484</v>
      </c>
      <c r="I31" s="3">
        <v>12121</v>
      </c>
      <c r="J31" s="3">
        <v>55559</v>
      </c>
      <c r="K31" s="5">
        <f t="shared" si="2"/>
        <v>409326</v>
      </c>
      <c r="L31" s="3">
        <v>6294</v>
      </c>
      <c r="M31" s="7">
        <v>19</v>
      </c>
      <c r="O31" s="34">
        <f t="shared" si="3"/>
        <v>357476</v>
      </c>
      <c r="P31" s="5">
        <f t="shared" si="1"/>
        <v>44685</v>
      </c>
      <c r="Q31" s="5">
        <f t="shared" si="4"/>
        <v>24308</v>
      </c>
      <c r="R31" s="5">
        <f t="shared" si="5"/>
        <v>21449</v>
      </c>
      <c r="S31" s="62">
        <f t="shared" si="6"/>
        <v>90442</v>
      </c>
    </row>
    <row r="32" spans="1:19" x14ac:dyDescent="0.2">
      <c r="B32" s="65"/>
      <c r="C32" s="65"/>
      <c r="D32" s="65"/>
      <c r="E32" s="65"/>
      <c r="F32" s="65"/>
      <c r="G32" s="65"/>
      <c r="H32" s="65"/>
      <c r="I32" s="65"/>
      <c r="J32" s="65"/>
      <c r="K32" s="65">
        <f>SUM(K8:K31)</f>
        <v>31340192</v>
      </c>
      <c r="L32" s="65"/>
      <c r="M32" s="66"/>
      <c r="P32" s="8"/>
      <c r="Q32" s="8"/>
      <c r="R32" s="8"/>
      <c r="S32" s="8"/>
    </row>
    <row r="33" spans="2:13" x14ac:dyDescent="0.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4"/>
    </row>
    <row r="34" spans="2:13" ht="15" x14ac:dyDescent="0.2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2:13" ht="15" x14ac:dyDescent="0.25">
      <c r="B35" s="63"/>
      <c r="H35" s="64"/>
      <c r="J35" s="64"/>
      <c r="L35" s="8"/>
    </row>
    <row r="36" spans="2:13" x14ac:dyDescent="0.2">
      <c r="J36" s="64"/>
      <c r="L36" s="8"/>
    </row>
    <row r="37" spans="2:13" x14ac:dyDescent="0.2">
      <c r="L37" s="8"/>
    </row>
    <row r="38" spans="2:13" x14ac:dyDescent="0.2">
      <c r="L38" s="8"/>
    </row>
    <row r="39" spans="2:13" x14ac:dyDescent="0.2">
      <c r="L39" s="8"/>
    </row>
    <row r="40" spans="2:13" x14ac:dyDescent="0.2">
      <c r="L40" s="8"/>
    </row>
  </sheetData>
  <mergeCells count="8">
    <mergeCell ref="A2:C2"/>
    <mergeCell ref="R5:R6"/>
    <mergeCell ref="Q5:Q6"/>
    <mergeCell ref="K5:K7"/>
    <mergeCell ref="M5:M7"/>
    <mergeCell ref="P5:P6"/>
    <mergeCell ref="A3:S3"/>
    <mergeCell ref="A4:S4"/>
  </mergeCells>
  <printOptions horizontalCentered="1"/>
  <pageMargins left="0.19685039370078741" right="0.15748031496062992" top="0.39370078740157483" bottom="0.39370078740157483" header="0" footer="0"/>
  <pageSetup paperSize="258" scale="82" orientation="landscape" horizontalDpi="300" verticalDpi="300" r:id="rId1"/>
  <headerFooter alignWithMargins="0">
    <oddFooter>&amp;L&amp;Z&amp;F&amp;C&amp;D&amp;R&amp;A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24"/>
  <sheetViews>
    <sheetView topLeftCell="A2" workbookViewId="0">
      <selection activeCell="L11" sqref="L11"/>
    </sheetView>
  </sheetViews>
  <sheetFormatPr baseColWidth="10" defaultRowHeight="12.75" x14ac:dyDescent="0.2"/>
  <cols>
    <col min="2" max="2" width="12.7109375" bestFit="1" customWidth="1"/>
    <col min="3" max="3" width="13.42578125" bestFit="1" customWidth="1"/>
    <col min="4" max="4" width="12.140625" bestFit="1" customWidth="1"/>
  </cols>
  <sheetData>
    <row r="1" spans="1:9" ht="39" customHeight="1" x14ac:dyDescent="0.3">
      <c r="A1" s="226" t="s">
        <v>11</v>
      </c>
      <c r="B1" s="226"/>
      <c r="C1" s="226"/>
      <c r="D1" s="226"/>
    </row>
    <row r="2" spans="1:9" ht="15" x14ac:dyDescent="0.3">
      <c r="A2" s="33"/>
      <c r="B2" s="33"/>
      <c r="C2" s="33"/>
      <c r="D2" s="33"/>
    </row>
    <row r="3" spans="1:9" x14ac:dyDescent="0.2">
      <c r="A3" s="227" t="s">
        <v>49</v>
      </c>
      <c r="B3" s="227"/>
      <c r="C3" s="227"/>
      <c r="D3" s="227"/>
      <c r="E3" s="227"/>
      <c r="F3" s="227"/>
      <c r="G3" s="227"/>
      <c r="H3" s="227"/>
    </row>
    <row r="4" spans="1:9" x14ac:dyDescent="0.2">
      <c r="A4" s="227" t="s">
        <v>52</v>
      </c>
      <c r="B4" s="227"/>
      <c r="C4" s="227"/>
      <c r="D4" s="227"/>
      <c r="E4" s="227"/>
      <c r="F4" s="227"/>
      <c r="G4" s="227"/>
      <c r="H4" s="227"/>
    </row>
    <row r="5" spans="1:9" x14ac:dyDescent="0.2">
      <c r="A5" s="17" t="s">
        <v>0</v>
      </c>
      <c r="B5" s="18" t="s">
        <v>20</v>
      </c>
      <c r="C5" s="18" t="s">
        <v>21</v>
      </c>
      <c r="D5" s="20" t="s">
        <v>22</v>
      </c>
      <c r="E5" s="20" t="s">
        <v>23</v>
      </c>
      <c r="F5" s="21" t="s">
        <v>23</v>
      </c>
      <c r="G5" s="21" t="s">
        <v>24</v>
      </c>
      <c r="H5" s="20" t="s">
        <v>25</v>
      </c>
      <c r="I5" s="17" t="s">
        <v>0</v>
      </c>
    </row>
    <row r="6" spans="1:9" ht="15" x14ac:dyDescent="0.25">
      <c r="A6" s="22"/>
      <c r="B6" s="23" t="s">
        <v>26</v>
      </c>
      <c r="C6" s="23" t="s">
        <v>27</v>
      </c>
      <c r="D6" s="25"/>
      <c r="E6" s="25" t="s">
        <v>28</v>
      </c>
      <c r="F6" s="26">
        <v>0.25</v>
      </c>
      <c r="G6" s="27">
        <v>0.5</v>
      </c>
      <c r="H6" s="25" t="s">
        <v>29</v>
      </c>
      <c r="I6" s="22"/>
    </row>
    <row r="7" spans="1:9" ht="15.75" x14ac:dyDescent="0.25">
      <c r="A7" s="32">
        <v>3</v>
      </c>
      <c r="B7" s="3">
        <f>'2016'!E10</f>
        <v>591559</v>
      </c>
      <c r="C7" s="3">
        <f>'2016'!F10</f>
        <v>1739343</v>
      </c>
      <c r="D7" s="16">
        <f t="shared" ref="D7:D23" si="0">SUM(B7:C7)</f>
        <v>2330902</v>
      </c>
      <c r="E7" s="28">
        <f t="shared" ref="E7:E23" si="1">D7/190</f>
        <v>12267.905263157894</v>
      </c>
      <c r="F7" s="29">
        <f t="shared" ref="F7:F23" si="2">$E7*1.25</f>
        <v>15334.881578947368</v>
      </c>
      <c r="G7" s="29">
        <f t="shared" ref="G7:G23" si="3">E7*1.5</f>
        <v>18401.857894736841</v>
      </c>
      <c r="H7" s="16">
        <f t="shared" ref="H7:H23" si="4">$F7*40</f>
        <v>613395.26315789472</v>
      </c>
      <c r="I7" s="32">
        <v>3</v>
      </c>
    </row>
    <row r="8" spans="1:9" ht="15.75" x14ac:dyDescent="0.25">
      <c r="A8" s="32">
        <v>4</v>
      </c>
      <c r="B8" s="3">
        <f>'2016'!E11</f>
        <v>558089</v>
      </c>
      <c r="C8" s="3">
        <f>'2016'!F11</f>
        <v>1687542</v>
      </c>
      <c r="D8" s="16">
        <f t="shared" si="0"/>
        <v>2245631</v>
      </c>
      <c r="E8" s="28">
        <f t="shared" si="1"/>
        <v>11819.11052631579</v>
      </c>
      <c r="F8" s="29">
        <f t="shared" si="2"/>
        <v>14773.888157894737</v>
      </c>
      <c r="G8" s="29">
        <f t="shared" si="3"/>
        <v>17728.665789473685</v>
      </c>
      <c r="H8" s="16">
        <f t="shared" si="4"/>
        <v>590955.52631578944</v>
      </c>
      <c r="I8" s="32">
        <v>4</v>
      </c>
    </row>
    <row r="9" spans="1:9" ht="15.75" x14ac:dyDescent="0.25">
      <c r="A9" s="30">
        <v>5</v>
      </c>
      <c r="B9" s="3">
        <f>'2016'!E12</f>
        <v>526519</v>
      </c>
      <c r="C9" s="3">
        <f>'2016'!F12</f>
        <v>1450403</v>
      </c>
      <c r="D9" s="16">
        <f t="shared" si="0"/>
        <v>1976922</v>
      </c>
      <c r="E9" s="28">
        <f t="shared" si="1"/>
        <v>10404.852631578948</v>
      </c>
      <c r="F9" s="29">
        <f t="shared" si="2"/>
        <v>13006.065789473685</v>
      </c>
      <c r="G9" s="29">
        <f t="shared" si="3"/>
        <v>15607.278947368421</v>
      </c>
      <c r="H9" s="16">
        <f t="shared" si="4"/>
        <v>520242.63157894742</v>
      </c>
      <c r="I9" s="32">
        <v>5</v>
      </c>
    </row>
    <row r="10" spans="1:9" ht="15.75" x14ac:dyDescent="0.25">
      <c r="A10" s="32">
        <v>6</v>
      </c>
      <c r="B10" s="3">
        <f>'2016'!E13</f>
        <v>496677</v>
      </c>
      <c r="C10" s="3">
        <f>'2016'!F13</f>
        <v>1225702</v>
      </c>
      <c r="D10" s="16">
        <f t="shared" si="0"/>
        <v>1722379</v>
      </c>
      <c r="E10" s="28">
        <f t="shared" si="1"/>
        <v>9065.152631578947</v>
      </c>
      <c r="F10" s="29">
        <f t="shared" si="2"/>
        <v>11331.440789473683</v>
      </c>
      <c r="G10" s="29">
        <f t="shared" si="3"/>
        <v>13597.728947368421</v>
      </c>
      <c r="H10" s="16">
        <f t="shared" si="4"/>
        <v>453257.6315789473</v>
      </c>
      <c r="I10" s="32">
        <v>6</v>
      </c>
    </row>
    <row r="11" spans="1:9" ht="15.75" x14ac:dyDescent="0.25">
      <c r="A11" s="32">
        <v>7</v>
      </c>
      <c r="B11" s="3">
        <f>'2016'!E14</f>
        <v>457814</v>
      </c>
      <c r="C11" s="3">
        <f>'2016'!F14</f>
        <v>919186</v>
      </c>
      <c r="D11" s="16">
        <f t="shared" si="0"/>
        <v>1377000</v>
      </c>
      <c r="E11" s="28">
        <f t="shared" si="1"/>
        <v>7247.3684210526317</v>
      </c>
      <c r="F11" s="29">
        <f t="shared" si="2"/>
        <v>9059.21052631579</v>
      </c>
      <c r="G11" s="29">
        <f t="shared" si="3"/>
        <v>10871.052631578947</v>
      </c>
      <c r="H11" s="16">
        <f t="shared" si="4"/>
        <v>362368.42105263157</v>
      </c>
      <c r="I11" s="32">
        <v>7</v>
      </c>
    </row>
    <row r="12" spans="1:9" ht="15.75" x14ac:dyDescent="0.25">
      <c r="A12" s="30">
        <v>8</v>
      </c>
      <c r="B12" s="3">
        <f>'2016'!E15</f>
        <v>423865</v>
      </c>
      <c r="C12" s="3">
        <f>'2016'!F15</f>
        <v>705744</v>
      </c>
      <c r="D12" s="16">
        <f t="shared" si="0"/>
        <v>1129609</v>
      </c>
      <c r="E12" s="28">
        <f t="shared" si="1"/>
        <v>5945.3105263157895</v>
      </c>
      <c r="F12" s="29">
        <f t="shared" si="2"/>
        <v>7431.6381578947367</v>
      </c>
      <c r="G12" s="29">
        <f t="shared" si="3"/>
        <v>8917.9657894736847</v>
      </c>
      <c r="H12" s="16">
        <f t="shared" si="4"/>
        <v>297265.52631578944</v>
      </c>
      <c r="I12" s="32">
        <v>8</v>
      </c>
    </row>
    <row r="13" spans="1:9" ht="15.75" x14ac:dyDescent="0.25">
      <c r="A13" s="32">
        <v>9</v>
      </c>
      <c r="B13" s="3">
        <f>'2016'!E16</f>
        <v>392429</v>
      </c>
      <c r="C13" s="3">
        <f>'2016'!F16</f>
        <v>542279</v>
      </c>
      <c r="D13" s="16">
        <f t="shared" si="0"/>
        <v>934708</v>
      </c>
      <c r="E13" s="28">
        <f t="shared" si="1"/>
        <v>4919.515789473684</v>
      </c>
      <c r="F13" s="29">
        <f t="shared" si="2"/>
        <v>6149.394736842105</v>
      </c>
      <c r="G13" s="29">
        <f t="shared" si="3"/>
        <v>7379.273684210526</v>
      </c>
      <c r="H13" s="16">
        <f t="shared" si="4"/>
        <v>245975.78947368421</v>
      </c>
      <c r="I13" s="32">
        <v>9</v>
      </c>
    </row>
    <row r="14" spans="1:9" ht="15.75" x14ac:dyDescent="0.25">
      <c r="A14" s="32">
        <v>10</v>
      </c>
      <c r="B14" s="3">
        <f>'2016'!E17</f>
        <v>363387</v>
      </c>
      <c r="C14" s="3">
        <f>'2016'!F17</f>
        <v>409903</v>
      </c>
      <c r="D14" s="16">
        <f t="shared" si="0"/>
        <v>773290</v>
      </c>
      <c r="E14" s="28">
        <f t="shared" si="1"/>
        <v>4069.9473684210525</v>
      </c>
      <c r="F14" s="29">
        <f t="shared" si="2"/>
        <v>5087.4342105263158</v>
      </c>
      <c r="G14" s="29">
        <f t="shared" si="3"/>
        <v>6104.9210526315783</v>
      </c>
      <c r="H14" s="16">
        <f t="shared" si="4"/>
        <v>203497.36842105264</v>
      </c>
      <c r="I14" s="32">
        <v>10</v>
      </c>
    </row>
    <row r="15" spans="1:9" ht="15.75" x14ac:dyDescent="0.25">
      <c r="A15" s="30">
        <v>11</v>
      </c>
      <c r="B15" s="3">
        <f>'2016'!E18</f>
        <v>336492</v>
      </c>
      <c r="C15" s="3">
        <f>'2016'!F18</f>
        <v>309728</v>
      </c>
      <c r="D15" s="16">
        <f t="shared" si="0"/>
        <v>646220</v>
      </c>
      <c r="E15" s="28">
        <f t="shared" si="1"/>
        <v>3401.1578947368421</v>
      </c>
      <c r="F15" s="29">
        <f t="shared" si="2"/>
        <v>4251.4473684210525</v>
      </c>
      <c r="G15" s="29">
        <f t="shared" si="3"/>
        <v>5101.7368421052633</v>
      </c>
      <c r="H15" s="16">
        <f t="shared" si="4"/>
        <v>170057.89473684211</v>
      </c>
      <c r="I15" s="32">
        <v>11</v>
      </c>
    </row>
    <row r="16" spans="1:9" ht="15.75" x14ac:dyDescent="0.25">
      <c r="A16" s="32">
        <v>12</v>
      </c>
      <c r="B16" s="3">
        <f>'2016'!E19</f>
        <v>311567</v>
      </c>
      <c r="C16" s="3">
        <f>'2016'!F19</f>
        <v>228619</v>
      </c>
      <c r="D16" s="16">
        <f t="shared" si="0"/>
        <v>540186</v>
      </c>
      <c r="E16" s="28">
        <f t="shared" si="1"/>
        <v>2843.0842105263159</v>
      </c>
      <c r="F16" s="29">
        <f t="shared" si="2"/>
        <v>3553.855263157895</v>
      </c>
      <c r="G16" s="29">
        <f t="shared" si="3"/>
        <v>4264.6263157894737</v>
      </c>
      <c r="H16" s="16">
        <f t="shared" si="4"/>
        <v>142154.21052631579</v>
      </c>
      <c r="I16" s="32">
        <v>12</v>
      </c>
    </row>
    <row r="17" spans="1:9" ht="15.75" x14ac:dyDescent="0.25">
      <c r="A17" s="32">
        <v>13</v>
      </c>
      <c r="B17" s="3">
        <f>'2016'!E20</f>
        <v>288477</v>
      </c>
      <c r="C17" s="3">
        <f>'2016'!F20</f>
        <v>170126</v>
      </c>
      <c r="D17" s="16">
        <f t="shared" si="0"/>
        <v>458603</v>
      </c>
      <c r="E17" s="28">
        <f t="shared" si="1"/>
        <v>2413.6999999999998</v>
      </c>
      <c r="F17" s="29">
        <f t="shared" si="2"/>
        <v>3017.125</v>
      </c>
      <c r="G17" s="29">
        <f t="shared" si="3"/>
        <v>3620.5499999999997</v>
      </c>
      <c r="H17" s="16">
        <f t="shared" si="4"/>
        <v>120685</v>
      </c>
      <c r="I17" s="32">
        <v>13</v>
      </c>
    </row>
    <row r="18" spans="1:9" ht="15.75" x14ac:dyDescent="0.25">
      <c r="A18" s="30">
        <v>14</v>
      </c>
      <c r="B18" s="3">
        <f>'2016'!E21</f>
        <v>267064</v>
      </c>
      <c r="C18" s="3">
        <f>'2016'!F21</f>
        <v>128510</v>
      </c>
      <c r="D18" s="16">
        <f t="shared" si="0"/>
        <v>395574</v>
      </c>
      <c r="E18" s="28">
        <f t="shared" si="1"/>
        <v>2081.9684210526316</v>
      </c>
      <c r="F18" s="29">
        <f t="shared" si="2"/>
        <v>2602.4605263157896</v>
      </c>
      <c r="G18" s="29">
        <f>E18*1.5</f>
        <v>3122.9526315789471</v>
      </c>
      <c r="H18" s="16">
        <f t="shared" si="4"/>
        <v>104098.42105263159</v>
      </c>
      <c r="I18" s="32">
        <v>14</v>
      </c>
    </row>
    <row r="19" spans="1:9" ht="15.75" x14ac:dyDescent="0.25">
      <c r="A19" s="32">
        <v>15</v>
      </c>
      <c r="B19" s="3">
        <f>'2016'!E22</f>
        <v>247299</v>
      </c>
      <c r="C19" s="3">
        <f>'2016'!F22</f>
        <v>103221</v>
      </c>
      <c r="D19" s="16">
        <f t="shared" si="0"/>
        <v>350520</v>
      </c>
      <c r="E19" s="28">
        <f t="shared" si="1"/>
        <v>1844.8421052631579</v>
      </c>
      <c r="F19" s="29">
        <f t="shared" si="2"/>
        <v>2306.0526315789475</v>
      </c>
      <c r="G19" s="29">
        <f>E19*1.5</f>
        <v>2767.2631578947367</v>
      </c>
      <c r="H19" s="16">
        <f t="shared" si="4"/>
        <v>92242.105263157893</v>
      </c>
      <c r="I19" s="32">
        <v>15</v>
      </c>
    </row>
    <row r="20" spans="1:9" ht="15.75" x14ac:dyDescent="0.25">
      <c r="A20" s="32">
        <v>16</v>
      </c>
      <c r="B20" s="3">
        <f>'2016'!E23</f>
        <v>228937</v>
      </c>
      <c r="C20" s="3">
        <f>'2016'!F23</f>
        <v>101375</v>
      </c>
      <c r="D20" s="16">
        <f t="shared" si="0"/>
        <v>330312</v>
      </c>
      <c r="E20" s="28">
        <f t="shared" si="1"/>
        <v>1738.4842105263158</v>
      </c>
      <c r="F20" s="29">
        <f t="shared" si="2"/>
        <v>2173.1052631578946</v>
      </c>
      <c r="G20" s="29">
        <f>E20*1.5</f>
        <v>2607.7263157894736</v>
      </c>
      <c r="H20" s="16">
        <f t="shared" si="4"/>
        <v>86924.210526315786</v>
      </c>
      <c r="I20" s="32">
        <v>16</v>
      </c>
    </row>
    <row r="21" spans="1:9" ht="15.75" x14ac:dyDescent="0.25">
      <c r="A21" s="30">
        <v>17</v>
      </c>
      <c r="B21" s="3">
        <f>'2016'!E24</f>
        <v>211986</v>
      </c>
      <c r="C21" s="3">
        <f>'2016'!F24</f>
        <v>78380</v>
      </c>
      <c r="D21" s="16">
        <f t="shared" si="0"/>
        <v>290366</v>
      </c>
      <c r="E21" s="28">
        <f t="shared" si="1"/>
        <v>1528.2421052631578</v>
      </c>
      <c r="F21" s="29">
        <f t="shared" si="2"/>
        <v>1910.3026315789473</v>
      </c>
      <c r="G21" s="29">
        <f>E21*1.5</f>
        <v>2292.3631578947366</v>
      </c>
      <c r="H21" s="16">
        <f t="shared" si="4"/>
        <v>76412.105263157893</v>
      </c>
      <c r="I21" s="32">
        <v>17</v>
      </c>
    </row>
    <row r="22" spans="1:9" ht="15.75" x14ac:dyDescent="0.25">
      <c r="A22" s="32">
        <v>18</v>
      </c>
      <c r="B22" s="3">
        <f>'2016'!E25</f>
        <v>196289</v>
      </c>
      <c r="C22" s="3">
        <f>'2016'!F25</f>
        <v>75906</v>
      </c>
      <c r="D22" s="16">
        <f t="shared" si="0"/>
        <v>272195</v>
      </c>
      <c r="E22" s="28">
        <f t="shared" si="1"/>
        <v>1432.6052631578948</v>
      </c>
      <c r="F22" s="29">
        <f t="shared" si="2"/>
        <v>1790.7565789473686</v>
      </c>
      <c r="G22" s="29">
        <f>E22*1.5</f>
        <v>2148.9078947368421</v>
      </c>
      <c r="H22" s="16">
        <f t="shared" si="4"/>
        <v>71630.263157894748</v>
      </c>
      <c r="I22" s="32">
        <v>18</v>
      </c>
    </row>
    <row r="23" spans="1:9" ht="15.75" x14ac:dyDescent="0.25">
      <c r="A23" s="32">
        <v>19</v>
      </c>
      <c r="B23" s="3">
        <f>'2016'!E31</f>
        <v>183452</v>
      </c>
      <c r="C23" s="3">
        <f>'2016'!F31</f>
        <v>83020</v>
      </c>
      <c r="D23" s="16">
        <f t="shared" si="0"/>
        <v>266472</v>
      </c>
      <c r="E23" s="28">
        <f t="shared" si="1"/>
        <v>1402.4842105263158</v>
      </c>
      <c r="F23" s="29">
        <f t="shared" si="2"/>
        <v>1753.1052631578948</v>
      </c>
      <c r="G23" s="29">
        <f t="shared" si="3"/>
        <v>2103.7263157894736</v>
      </c>
      <c r="H23" s="16">
        <f t="shared" si="4"/>
        <v>70124.210526315786</v>
      </c>
      <c r="I23" s="32">
        <v>19</v>
      </c>
    </row>
    <row r="24" spans="1:9" x14ac:dyDescent="0.2">
      <c r="B24" s="8"/>
    </row>
  </sheetData>
  <mergeCells count="3">
    <mergeCell ref="A1:D1"/>
    <mergeCell ref="A3:H3"/>
    <mergeCell ref="A4:H4"/>
  </mergeCells>
  <printOptions horizontalCentered="1"/>
  <pageMargins left="0.74803149606299213" right="0.74803149606299213" top="0.98425196850393704" bottom="0.98425196850393704" header="0" footer="0"/>
  <pageSetup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27"/>
  <sheetViews>
    <sheetView workbookViewId="0">
      <selection activeCell="K11" sqref="K11"/>
    </sheetView>
  </sheetViews>
  <sheetFormatPr baseColWidth="10" defaultRowHeight="12.75" x14ac:dyDescent="0.2"/>
  <cols>
    <col min="1" max="1" width="8.28515625" customWidth="1"/>
    <col min="2" max="2" width="8.140625" customWidth="1"/>
    <col min="8" max="8" width="10" customWidth="1"/>
  </cols>
  <sheetData>
    <row r="1" spans="1:8" ht="30.75" customHeight="1" x14ac:dyDescent="0.25">
      <c r="A1" s="229" t="s">
        <v>11</v>
      </c>
      <c r="B1" s="229"/>
      <c r="C1" s="229"/>
      <c r="D1" s="229"/>
      <c r="E1" s="41"/>
      <c r="F1" s="41"/>
      <c r="G1" s="41"/>
      <c r="H1" s="40"/>
    </row>
    <row r="2" spans="1:8" ht="30.75" customHeight="1" x14ac:dyDescent="0.25">
      <c r="A2" s="54"/>
      <c r="B2" s="54"/>
      <c r="C2" s="54"/>
      <c r="D2" s="54"/>
      <c r="E2" s="41"/>
      <c r="F2" s="41"/>
      <c r="G2" s="41"/>
      <c r="H2" s="40"/>
    </row>
    <row r="3" spans="1:8" ht="15.75" x14ac:dyDescent="0.25">
      <c r="A3" s="228" t="s">
        <v>50</v>
      </c>
      <c r="B3" s="228"/>
      <c r="C3" s="228"/>
      <c r="D3" s="228"/>
      <c r="E3" s="228"/>
      <c r="F3" s="228"/>
      <c r="G3" s="228"/>
      <c r="H3" s="228"/>
    </row>
    <row r="4" spans="1:8" ht="15.75" x14ac:dyDescent="0.25">
      <c r="A4" s="228" t="s">
        <v>32</v>
      </c>
      <c r="B4" s="228"/>
      <c r="C4" s="228"/>
      <c r="D4" s="228"/>
      <c r="E4" s="228"/>
      <c r="F4" s="228"/>
      <c r="G4" s="228"/>
      <c r="H4" s="228"/>
    </row>
    <row r="5" spans="1:8" ht="16.5" thickBot="1" x14ac:dyDescent="0.3">
      <c r="A5" s="39"/>
      <c r="B5" s="40"/>
      <c r="C5" s="39"/>
      <c r="D5" s="41"/>
      <c r="E5" s="41"/>
      <c r="F5" s="41"/>
      <c r="G5" s="41"/>
      <c r="H5" s="40"/>
    </row>
    <row r="6" spans="1:8" ht="15" x14ac:dyDescent="0.3">
      <c r="A6" s="42" t="s">
        <v>0</v>
      </c>
      <c r="B6" s="42" t="s">
        <v>33</v>
      </c>
      <c r="C6" s="42" t="s">
        <v>0</v>
      </c>
      <c r="D6" s="43" t="s">
        <v>20</v>
      </c>
      <c r="E6" s="44">
        <v>1</v>
      </c>
      <c r="F6" s="44">
        <v>0.4</v>
      </c>
      <c r="G6" s="44">
        <v>0.2</v>
      </c>
      <c r="H6" s="42" t="s">
        <v>0</v>
      </c>
    </row>
    <row r="7" spans="1:8" ht="15.75" thickBot="1" x14ac:dyDescent="0.35">
      <c r="A7" s="45"/>
      <c r="B7" s="45"/>
      <c r="C7" s="45" t="s">
        <v>34</v>
      </c>
      <c r="D7" s="38" t="s">
        <v>26</v>
      </c>
      <c r="E7" s="46"/>
      <c r="F7" s="46"/>
      <c r="G7" s="46"/>
      <c r="H7" s="45"/>
    </row>
    <row r="8" spans="1:8" ht="15.75" x14ac:dyDescent="0.25">
      <c r="A8" s="47">
        <v>1</v>
      </c>
      <c r="B8" s="48">
        <v>0.12</v>
      </c>
      <c r="C8" s="47" t="s">
        <v>35</v>
      </c>
      <c r="D8" s="49">
        <v>665404</v>
      </c>
      <c r="E8" s="49">
        <f t="shared" ref="E8:E26" si="0">ROUND(D8*B8,0)</f>
        <v>79848</v>
      </c>
      <c r="F8" s="49">
        <f>ROUND(E8*40%,0)</f>
        <v>31939</v>
      </c>
      <c r="G8" s="49">
        <f t="shared" ref="G8:G26" si="1">ROUND(E8*20%,0)</f>
        <v>15970</v>
      </c>
      <c r="H8" s="47">
        <v>1</v>
      </c>
    </row>
    <row r="9" spans="1:8" ht="15.75" x14ac:dyDescent="0.25">
      <c r="A9" s="32">
        <v>2</v>
      </c>
      <c r="B9" s="50">
        <v>0.12</v>
      </c>
      <c r="C9" s="32" t="s">
        <v>35</v>
      </c>
      <c r="D9" s="31">
        <v>665404</v>
      </c>
      <c r="E9" s="31">
        <f t="shared" si="0"/>
        <v>79848</v>
      </c>
      <c r="F9" s="31">
        <f t="shared" ref="F9:F26" si="2">ROUND(E9*40%,0)</f>
        <v>31939</v>
      </c>
      <c r="G9" s="31">
        <f t="shared" si="1"/>
        <v>15970</v>
      </c>
      <c r="H9" s="32">
        <v>2</v>
      </c>
    </row>
    <row r="10" spans="1:8" ht="15.75" x14ac:dyDescent="0.25">
      <c r="A10" s="32">
        <v>3</v>
      </c>
      <c r="B10" s="50">
        <v>0.12</v>
      </c>
      <c r="C10" s="32" t="s">
        <v>35</v>
      </c>
      <c r="D10" s="31">
        <v>665404</v>
      </c>
      <c r="E10" s="31">
        <f t="shared" si="0"/>
        <v>79848</v>
      </c>
      <c r="F10" s="31">
        <f t="shared" si="2"/>
        <v>31939</v>
      </c>
      <c r="G10" s="31">
        <f t="shared" si="1"/>
        <v>15970</v>
      </c>
      <c r="H10" s="32">
        <v>3</v>
      </c>
    </row>
    <row r="11" spans="1:8" ht="15.75" x14ac:dyDescent="0.25">
      <c r="A11" s="32">
        <v>4</v>
      </c>
      <c r="B11" s="50">
        <v>0.12</v>
      </c>
      <c r="C11" s="32" t="s">
        <v>35</v>
      </c>
      <c r="D11" s="31">
        <v>665404</v>
      </c>
      <c r="E11" s="31">
        <f t="shared" si="0"/>
        <v>79848</v>
      </c>
      <c r="F11" s="31">
        <f t="shared" si="2"/>
        <v>31939</v>
      </c>
      <c r="G11" s="31">
        <f t="shared" si="1"/>
        <v>15970</v>
      </c>
      <c r="H11" s="32">
        <v>4</v>
      </c>
    </row>
    <row r="12" spans="1:8" ht="15.75" x14ac:dyDescent="0.25">
      <c r="A12" s="32">
        <v>5</v>
      </c>
      <c r="B12" s="50">
        <v>0.12</v>
      </c>
      <c r="C12" s="32" t="s">
        <v>35</v>
      </c>
      <c r="D12" s="31">
        <v>665404</v>
      </c>
      <c r="E12" s="31">
        <f t="shared" si="0"/>
        <v>79848</v>
      </c>
      <c r="F12" s="31">
        <f t="shared" si="2"/>
        <v>31939</v>
      </c>
      <c r="G12" s="31">
        <f t="shared" si="1"/>
        <v>15970</v>
      </c>
      <c r="H12" s="32">
        <v>5</v>
      </c>
    </row>
    <row r="13" spans="1:8" ht="15.75" x14ac:dyDescent="0.25">
      <c r="A13" s="32">
        <v>6</v>
      </c>
      <c r="B13" s="50">
        <v>0.1</v>
      </c>
      <c r="C13" s="32">
        <v>5</v>
      </c>
      <c r="D13" s="31">
        <v>526518</v>
      </c>
      <c r="E13" s="31">
        <f t="shared" si="0"/>
        <v>52652</v>
      </c>
      <c r="F13" s="31">
        <f t="shared" si="2"/>
        <v>21061</v>
      </c>
      <c r="G13" s="31">
        <f t="shared" si="1"/>
        <v>10530</v>
      </c>
      <c r="H13" s="32">
        <v>6</v>
      </c>
    </row>
    <row r="14" spans="1:8" ht="15.75" x14ac:dyDescent="0.25">
      <c r="A14" s="32">
        <v>7</v>
      </c>
      <c r="B14" s="50">
        <v>0.1</v>
      </c>
      <c r="C14" s="32">
        <v>5</v>
      </c>
      <c r="D14" s="31">
        <v>526518</v>
      </c>
      <c r="E14" s="31">
        <f t="shared" si="0"/>
        <v>52652</v>
      </c>
      <c r="F14" s="31">
        <f t="shared" si="2"/>
        <v>21061</v>
      </c>
      <c r="G14" s="31">
        <f t="shared" si="1"/>
        <v>10530</v>
      </c>
      <c r="H14" s="32">
        <v>7</v>
      </c>
    </row>
    <row r="15" spans="1:8" ht="15.75" x14ac:dyDescent="0.25">
      <c r="A15" s="32">
        <v>8</v>
      </c>
      <c r="B15" s="50">
        <v>0.1</v>
      </c>
      <c r="C15" s="32">
        <v>5</v>
      </c>
      <c r="D15" s="31">
        <v>526518</v>
      </c>
      <c r="E15" s="31">
        <f t="shared" si="0"/>
        <v>52652</v>
      </c>
      <c r="F15" s="31">
        <f t="shared" si="2"/>
        <v>21061</v>
      </c>
      <c r="G15" s="31">
        <f t="shared" si="1"/>
        <v>10530</v>
      </c>
      <c r="H15" s="32">
        <v>8</v>
      </c>
    </row>
    <row r="16" spans="1:8" ht="15.75" x14ac:dyDescent="0.25">
      <c r="A16" s="32">
        <v>9</v>
      </c>
      <c r="B16" s="50">
        <v>0.1</v>
      </c>
      <c r="C16" s="32">
        <v>5</v>
      </c>
      <c r="D16" s="31">
        <v>526518</v>
      </c>
      <c r="E16" s="31">
        <f t="shared" si="0"/>
        <v>52652</v>
      </c>
      <c r="F16" s="31">
        <f t="shared" si="2"/>
        <v>21061</v>
      </c>
      <c r="G16" s="31">
        <f t="shared" si="1"/>
        <v>10530</v>
      </c>
      <c r="H16" s="32">
        <v>9</v>
      </c>
    </row>
    <row r="17" spans="1:8" ht="15.75" x14ac:dyDescent="0.25">
      <c r="A17" s="32">
        <v>10</v>
      </c>
      <c r="B17" s="50">
        <v>0.1</v>
      </c>
      <c r="C17" s="32">
        <v>5</v>
      </c>
      <c r="D17" s="31">
        <v>526518</v>
      </c>
      <c r="E17" s="31">
        <f t="shared" si="0"/>
        <v>52652</v>
      </c>
      <c r="F17" s="31">
        <f t="shared" si="2"/>
        <v>21061</v>
      </c>
      <c r="G17" s="31">
        <f t="shared" si="1"/>
        <v>10530</v>
      </c>
      <c r="H17" s="32">
        <v>10</v>
      </c>
    </row>
    <row r="18" spans="1:8" ht="15.75" x14ac:dyDescent="0.25">
      <c r="A18" s="32">
        <v>11</v>
      </c>
      <c r="B18" s="50">
        <v>0.1</v>
      </c>
      <c r="C18" s="32">
        <v>5</v>
      </c>
      <c r="D18" s="31">
        <v>526518</v>
      </c>
      <c r="E18" s="31">
        <f t="shared" si="0"/>
        <v>52652</v>
      </c>
      <c r="F18" s="31">
        <f t="shared" si="2"/>
        <v>21061</v>
      </c>
      <c r="G18" s="31">
        <f t="shared" si="1"/>
        <v>10530</v>
      </c>
      <c r="H18" s="32">
        <v>11</v>
      </c>
    </row>
    <row r="19" spans="1:8" ht="15.75" x14ac:dyDescent="0.25">
      <c r="A19" s="32">
        <v>12</v>
      </c>
      <c r="B19" s="50">
        <v>0.16</v>
      </c>
      <c r="C19" s="32">
        <v>14</v>
      </c>
      <c r="D19" s="31">
        <v>267065</v>
      </c>
      <c r="E19" s="31">
        <f t="shared" si="0"/>
        <v>42730</v>
      </c>
      <c r="F19" s="31">
        <f t="shared" si="2"/>
        <v>17092</v>
      </c>
      <c r="G19" s="31">
        <f t="shared" si="1"/>
        <v>8546</v>
      </c>
      <c r="H19" s="32">
        <v>12</v>
      </c>
    </row>
    <row r="20" spans="1:8" ht="15.75" x14ac:dyDescent="0.25">
      <c r="A20" s="32">
        <v>13</v>
      </c>
      <c r="B20" s="50">
        <v>0.16</v>
      </c>
      <c r="C20" s="32">
        <v>14</v>
      </c>
      <c r="D20" s="31">
        <v>267065</v>
      </c>
      <c r="E20" s="31">
        <f t="shared" si="0"/>
        <v>42730</v>
      </c>
      <c r="F20" s="31">
        <f t="shared" si="2"/>
        <v>17092</v>
      </c>
      <c r="G20" s="31">
        <f t="shared" si="1"/>
        <v>8546</v>
      </c>
      <c r="H20" s="32">
        <v>13</v>
      </c>
    </row>
    <row r="21" spans="1:8" ht="15.75" x14ac:dyDescent="0.25">
      <c r="A21" s="32">
        <v>14</v>
      </c>
      <c r="B21" s="50">
        <v>0.16</v>
      </c>
      <c r="C21" s="32">
        <v>14</v>
      </c>
      <c r="D21" s="31">
        <v>267065</v>
      </c>
      <c r="E21" s="31">
        <f t="shared" si="0"/>
        <v>42730</v>
      </c>
      <c r="F21" s="31">
        <f t="shared" si="2"/>
        <v>17092</v>
      </c>
      <c r="G21" s="31">
        <f t="shared" si="1"/>
        <v>8546</v>
      </c>
      <c r="H21" s="32">
        <v>14</v>
      </c>
    </row>
    <row r="22" spans="1:8" ht="15.75" x14ac:dyDescent="0.25">
      <c r="A22" s="32">
        <v>15</v>
      </c>
      <c r="B22" s="50">
        <v>0.16</v>
      </c>
      <c r="C22" s="32">
        <v>14</v>
      </c>
      <c r="D22" s="31">
        <v>267065</v>
      </c>
      <c r="E22" s="31">
        <f t="shared" si="0"/>
        <v>42730</v>
      </c>
      <c r="F22" s="31">
        <f t="shared" si="2"/>
        <v>17092</v>
      </c>
      <c r="G22" s="31">
        <f t="shared" si="1"/>
        <v>8546</v>
      </c>
      <c r="H22" s="32">
        <v>15</v>
      </c>
    </row>
    <row r="23" spans="1:8" ht="15.75" x14ac:dyDescent="0.25">
      <c r="A23" s="32">
        <v>16</v>
      </c>
      <c r="B23" s="50">
        <v>0.16</v>
      </c>
      <c r="C23" s="32">
        <v>14</v>
      </c>
      <c r="D23" s="31">
        <v>267065</v>
      </c>
      <c r="E23" s="31">
        <f t="shared" si="0"/>
        <v>42730</v>
      </c>
      <c r="F23" s="31">
        <f t="shared" si="2"/>
        <v>17092</v>
      </c>
      <c r="G23" s="31">
        <f t="shared" si="1"/>
        <v>8546</v>
      </c>
      <c r="H23" s="32">
        <v>16</v>
      </c>
    </row>
    <row r="24" spans="1:8" ht="15.75" x14ac:dyDescent="0.25">
      <c r="A24" s="32">
        <v>17</v>
      </c>
      <c r="B24" s="50">
        <v>0.16</v>
      </c>
      <c r="C24" s="32">
        <v>14</v>
      </c>
      <c r="D24" s="31">
        <v>267065</v>
      </c>
      <c r="E24" s="31">
        <f t="shared" si="0"/>
        <v>42730</v>
      </c>
      <c r="F24" s="31">
        <f t="shared" si="2"/>
        <v>17092</v>
      </c>
      <c r="G24" s="31">
        <f t="shared" si="1"/>
        <v>8546</v>
      </c>
      <c r="H24" s="32">
        <v>17</v>
      </c>
    </row>
    <row r="25" spans="1:8" ht="15.75" x14ac:dyDescent="0.25">
      <c r="A25" s="32">
        <v>18</v>
      </c>
      <c r="B25" s="50">
        <v>0.16</v>
      </c>
      <c r="C25" s="32">
        <v>14</v>
      </c>
      <c r="D25" s="31">
        <v>267065</v>
      </c>
      <c r="E25" s="31">
        <f t="shared" si="0"/>
        <v>42730</v>
      </c>
      <c r="F25" s="31">
        <f t="shared" si="2"/>
        <v>17092</v>
      </c>
      <c r="G25" s="31">
        <f t="shared" si="1"/>
        <v>8546</v>
      </c>
      <c r="H25" s="32">
        <v>18</v>
      </c>
    </row>
    <row r="26" spans="1:8" ht="15.75" x14ac:dyDescent="0.25">
      <c r="A26" s="32">
        <v>19</v>
      </c>
      <c r="B26" s="50">
        <v>0.16</v>
      </c>
      <c r="C26" s="32">
        <v>14</v>
      </c>
      <c r="D26" s="31">
        <v>267065</v>
      </c>
      <c r="E26" s="31">
        <f t="shared" si="0"/>
        <v>42730</v>
      </c>
      <c r="F26" s="31">
        <f t="shared" si="2"/>
        <v>17092</v>
      </c>
      <c r="G26" s="31">
        <f t="shared" si="1"/>
        <v>8546</v>
      </c>
      <c r="H26" s="32">
        <v>19</v>
      </c>
    </row>
    <row r="27" spans="1:8" ht="16.5" x14ac:dyDescent="0.3">
      <c r="A27" s="51"/>
      <c r="B27" s="52"/>
      <c r="C27" s="51"/>
      <c r="D27" s="55"/>
      <c r="E27" s="53"/>
      <c r="F27" s="53"/>
      <c r="G27" s="53"/>
      <c r="H27" s="51"/>
    </row>
  </sheetData>
  <mergeCells count="3">
    <mergeCell ref="A3:H3"/>
    <mergeCell ref="A4:H4"/>
    <mergeCell ref="A1:D1"/>
  </mergeCells>
  <phoneticPr fontId="18" type="noConversion"/>
  <pageMargins left="0.75" right="0.75" top="1" bottom="1" header="0" footer="0"/>
  <pageSetup orientation="portrait" r:id="rId1"/>
  <headerFooter alignWithMargins="0">
    <oddFooter>&amp;LLRE/VCR
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V65536"/>
    </sheetView>
  </sheetViews>
  <sheetFormatPr baseColWidth="10" defaultRowHeight="12.75" x14ac:dyDescent="0.2"/>
  <cols>
    <col min="2" max="2" width="12.7109375" bestFit="1" customWidth="1"/>
    <col min="3" max="3" width="13.42578125" bestFit="1" customWidth="1"/>
    <col min="4" max="4" width="12.140625" bestFit="1" customWidth="1"/>
  </cols>
  <sheetData>
    <row r="1" spans="1:9" ht="39" customHeight="1" x14ac:dyDescent="0.3">
      <c r="A1" s="226" t="s">
        <v>11</v>
      </c>
      <c r="B1" s="226"/>
      <c r="C1" s="226"/>
      <c r="D1" s="226"/>
    </row>
    <row r="2" spans="1:9" ht="15" x14ac:dyDescent="0.3">
      <c r="A2" s="33"/>
      <c r="B2" s="33"/>
      <c r="C2" s="33"/>
      <c r="D2" s="33"/>
    </row>
    <row r="3" spans="1:9" x14ac:dyDescent="0.2">
      <c r="A3" s="227" t="s">
        <v>44</v>
      </c>
      <c r="B3" s="227"/>
      <c r="C3" s="227"/>
      <c r="D3" s="227"/>
      <c r="E3" s="227"/>
      <c r="F3" s="227"/>
      <c r="G3" s="227"/>
      <c r="H3" s="227"/>
    </row>
    <row r="4" spans="1:9" x14ac:dyDescent="0.2">
      <c r="A4" s="227" t="s">
        <v>45</v>
      </c>
      <c r="B4" s="227"/>
      <c r="C4" s="227"/>
      <c r="D4" s="227"/>
      <c r="E4" s="227"/>
      <c r="F4" s="227"/>
      <c r="G4" s="227"/>
      <c r="H4" s="227"/>
    </row>
    <row r="5" spans="1:9" x14ac:dyDescent="0.2">
      <c r="A5" s="17" t="s">
        <v>0</v>
      </c>
      <c r="B5" s="18" t="s">
        <v>20</v>
      </c>
      <c r="C5" s="18" t="s">
        <v>21</v>
      </c>
      <c r="D5" s="19" t="s">
        <v>22</v>
      </c>
      <c r="E5" s="20" t="s">
        <v>23</v>
      </c>
      <c r="F5" s="21" t="s">
        <v>23</v>
      </c>
      <c r="G5" s="21" t="s">
        <v>24</v>
      </c>
      <c r="H5" s="19" t="s">
        <v>25</v>
      </c>
      <c r="I5" s="17" t="s">
        <v>0</v>
      </c>
    </row>
    <row r="6" spans="1:9" ht="15" x14ac:dyDescent="0.25">
      <c r="A6" s="22"/>
      <c r="B6" s="23" t="s">
        <v>26</v>
      </c>
      <c r="C6" s="23" t="s">
        <v>27</v>
      </c>
      <c r="D6" s="24"/>
      <c r="E6" s="25" t="s">
        <v>28</v>
      </c>
      <c r="F6" s="26">
        <v>0.25</v>
      </c>
      <c r="G6" s="27">
        <v>0.5</v>
      </c>
      <c r="H6" s="24" t="s">
        <v>29</v>
      </c>
      <c r="I6" s="22"/>
    </row>
    <row r="7" spans="1:9" ht="15.75" x14ac:dyDescent="0.25">
      <c r="A7" s="32">
        <v>3</v>
      </c>
      <c r="B7" s="3" t="e">
        <f>#REF!</f>
        <v>#REF!</v>
      </c>
      <c r="C7" s="3" t="e">
        <f>#REF!</f>
        <v>#REF!</v>
      </c>
      <c r="D7" s="16" t="e">
        <f t="shared" ref="D7:D23" si="0">SUM(B7:C7)</f>
        <v>#REF!</v>
      </c>
      <c r="E7" s="28" t="e">
        <f t="shared" ref="E7:E23" si="1">D7/190</f>
        <v>#REF!</v>
      </c>
      <c r="F7" s="29" t="e">
        <f t="shared" ref="F7:F23" si="2">$E7*1.25</f>
        <v>#REF!</v>
      </c>
      <c r="G7" s="29" t="e">
        <f t="shared" ref="G7:G23" si="3">E7*1.5</f>
        <v>#REF!</v>
      </c>
      <c r="H7" s="16" t="e">
        <f t="shared" ref="H7:H23" si="4">$F7*40</f>
        <v>#REF!</v>
      </c>
      <c r="I7" s="32">
        <v>3</v>
      </c>
    </row>
    <row r="8" spans="1:9" ht="15.75" x14ac:dyDescent="0.25">
      <c r="A8" s="32">
        <v>4</v>
      </c>
      <c r="B8" s="3" t="e">
        <f>#REF!</f>
        <v>#REF!</v>
      </c>
      <c r="C8" s="3" t="e">
        <f>#REF!</f>
        <v>#REF!</v>
      </c>
      <c r="D8" s="16" t="e">
        <f t="shared" si="0"/>
        <v>#REF!</v>
      </c>
      <c r="E8" s="28" t="e">
        <f t="shared" si="1"/>
        <v>#REF!</v>
      </c>
      <c r="F8" s="29" t="e">
        <f t="shared" si="2"/>
        <v>#REF!</v>
      </c>
      <c r="G8" s="29" t="e">
        <f t="shared" si="3"/>
        <v>#REF!</v>
      </c>
      <c r="H8" s="16" t="e">
        <f t="shared" si="4"/>
        <v>#REF!</v>
      </c>
      <c r="I8" s="32">
        <v>4</v>
      </c>
    </row>
    <row r="9" spans="1:9" ht="15.75" x14ac:dyDescent="0.25">
      <c r="A9" s="30">
        <v>5</v>
      </c>
      <c r="B9" s="3" t="e">
        <f>#REF!</f>
        <v>#REF!</v>
      </c>
      <c r="C9" s="3" t="e">
        <f>#REF!</f>
        <v>#REF!</v>
      </c>
      <c r="D9" s="16" t="e">
        <f t="shared" si="0"/>
        <v>#REF!</v>
      </c>
      <c r="E9" s="28" t="e">
        <f t="shared" si="1"/>
        <v>#REF!</v>
      </c>
      <c r="F9" s="29" t="e">
        <f t="shared" si="2"/>
        <v>#REF!</v>
      </c>
      <c r="G9" s="29" t="e">
        <f t="shared" si="3"/>
        <v>#REF!</v>
      </c>
      <c r="H9" s="16" t="e">
        <f t="shared" si="4"/>
        <v>#REF!</v>
      </c>
      <c r="I9" s="32">
        <v>5</v>
      </c>
    </row>
    <row r="10" spans="1:9" ht="15.75" x14ac:dyDescent="0.25">
      <c r="A10" s="32">
        <v>6</v>
      </c>
      <c r="B10" s="3" t="e">
        <f>#REF!</f>
        <v>#REF!</v>
      </c>
      <c r="C10" s="3" t="e">
        <f>#REF!</f>
        <v>#REF!</v>
      </c>
      <c r="D10" s="16" t="e">
        <f t="shared" si="0"/>
        <v>#REF!</v>
      </c>
      <c r="E10" s="28" t="e">
        <f t="shared" si="1"/>
        <v>#REF!</v>
      </c>
      <c r="F10" s="29" t="e">
        <f t="shared" si="2"/>
        <v>#REF!</v>
      </c>
      <c r="G10" s="29" t="e">
        <f t="shared" si="3"/>
        <v>#REF!</v>
      </c>
      <c r="H10" s="16" t="e">
        <f t="shared" si="4"/>
        <v>#REF!</v>
      </c>
      <c r="I10" s="32">
        <v>6</v>
      </c>
    </row>
    <row r="11" spans="1:9" ht="15.75" x14ac:dyDescent="0.25">
      <c r="A11" s="32">
        <v>7</v>
      </c>
      <c r="B11" s="3" t="e">
        <f>#REF!</f>
        <v>#REF!</v>
      </c>
      <c r="C11" s="3" t="e">
        <f>#REF!</f>
        <v>#REF!</v>
      </c>
      <c r="D11" s="16" t="e">
        <f t="shared" si="0"/>
        <v>#REF!</v>
      </c>
      <c r="E11" s="28" t="e">
        <f t="shared" si="1"/>
        <v>#REF!</v>
      </c>
      <c r="F11" s="29" t="e">
        <f t="shared" si="2"/>
        <v>#REF!</v>
      </c>
      <c r="G11" s="29" t="e">
        <f t="shared" si="3"/>
        <v>#REF!</v>
      </c>
      <c r="H11" s="16" t="e">
        <f t="shared" si="4"/>
        <v>#REF!</v>
      </c>
      <c r="I11" s="32">
        <v>7</v>
      </c>
    </row>
    <row r="12" spans="1:9" ht="15.75" x14ac:dyDescent="0.25">
      <c r="A12" s="30">
        <v>8</v>
      </c>
      <c r="B12" s="3" t="e">
        <f>#REF!</f>
        <v>#REF!</v>
      </c>
      <c r="C12" s="3" t="e">
        <f>#REF!</f>
        <v>#REF!</v>
      </c>
      <c r="D12" s="16" t="e">
        <f t="shared" si="0"/>
        <v>#REF!</v>
      </c>
      <c r="E12" s="28" t="e">
        <f t="shared" si="1"/>
        <v>#REF!</v>
      </c>
      <c r="F12" s="29" t="e">
        <f t="shared" si="2"/>
        <v>#REF!</v>
      </c>
      <c r="G12" s="29" t="e">
        <f t="shared" si="3"/>
        <v>#REF!</v>
      </c>
      <c r="H12" s="16" t="e">
        <f t="shared" si="4"/>
        <v>#REF!</v>
      </c>
      <c r="I12" s="32">
        <v>8</v>
      </c>
    </row>
    <row r="13" spans="1:9" ht="15.75" x14ac:dyDescent="0.25">
      <c r="A13" s="32">
        <v>9</v>
      </c>
      <c r="B13" s="3" t="e">
        <f>#REF!</f>
        <v>#REF!</v>
      </c>
      <c r="C13" s="3" t="e">
        <f>#REF!</f>
        <v>#REF!</v>
      </c>
      <c r="D13" s="16" t="e">
        <f t="shared" si="0"/>
        <v>#REF!</v>
      </c>
      <c r="E13" s="28" t="e">
        <f t="shared" si="1"/>
        <v>#REF!</v>
      </c>
      <c r="F13" s="29" t="e">
        <f t="shared" si="2"/>
        <v>#REF!</v>
      </c>
      <c r="G13" s="29" t="e">
        <f t="shared" si="3"/>
        <v>#REF!</v>
      </c>
      <c r="H13" s="16" t="e">
        <f t="shared" si="4"/>
        <v>#REF!</v>
      </c>
      <c r="I13" s="32">
        <v>9</v>
      </c>
    </row>
    <row r="14" spans="1:9" ht="15.75" x14ac:dyDescent="0.25">
      <c r="A14" s="32">
        <v>10</v>
      </c>
      <c r="B14" s="3" t="e">
        <f>#REF!</f>
        <v>#REF!</v>
      </c>
      <c r="C14" s="3" t="e">
        <f>#REF!</f>
        <v>#REF!</v>
      </c>
      <c r="D14" s="16" t="e">
        <f t="shared" si="0"/>
        <v>#REF!</v>
      </c>
      <c r="E14" s="28" t="e">
        <f t="shared" si="1"/>
        <v>#REF!</v>
      </c>
      <c r="F14" s="29" t="e">
        <f t="shared" si="2"/>
        <v>#REF!</v>
      </c>
      <c r="G14" s="29" t="e">
        <f t="shared" si="3"/>
        <v>#REF!</v>
      </c>
      <c r="H14" s="16" t="e">
        <f t="shared" si="4"/>
        <v>#REF!</v>
      </c>
      <c r="I14" s="32">
        <v>10</v>
      </c>
    </row>
    <row r="15" spans="1:9" ht="15.75" x14ac:dyDescent="0.25">
      <c r="A15" s="30">
        <v>11</v>
      </c>
      <c r="B15" s="3" t="e">
        <f>#REF!</f>
        <v>#REF!</v>
      </c>
      <c r="C15" s="3" t="e">
        <f>#REF!</f>
        <v>#REF!</v>
      </c>
      <c r="D15" s="16" t="e">
        <f t="shared" si="0"/>
        <v>#REF!</v>
      </c>
      <c r="E15" s="28" t="e">
        <f t="shared" si="1"/>
        <v>#REF!</v>
      </c>
      <c r="F15" s="29" t="e">
        <f t="shared" si="2"/>
        <v>#REF!</v>
      </c>
      <c r="G15" s="29" t="e">
        <f t="shared" si="3"/>
        <v>#REF!</v>
      </c>
      <c r="H15" s="16" t="e">
        <f t="shared" si="4"/>
        <v>#REF!</v>
      </c>
      <c r="I15" s="32">
        <v>11</v>
      </c>
    </row>
    <row r="16" spans="1:9" ht="15.75" x14ac:dyDescent="0.25">
      <c r="A16" s="32">
        <v>12</v>
      </c>
      <c r="B16" s="3" t="e">
        <f>#REF!</f>
        <v>#REF!</v>
      </c>
      <c r="C16" s="3" t="e">
        <f>#REF!</f>
        <v>#REF!</v>
      </c>
      <c r="D16" s="16" t="e">
        <f t="shared" si="0"/>
        <v>#REF!</v>
      </c>
      <c r="E16" s="28" t="e">
        <f t="shared" si="1"/>
        <v>#REF!</v>
      </c>
      <c r="F16" s="29" t="e">
        <f t="shared" si="2"/>
        <v>#REF!</v>
      </c>
      <c r="G16" s="29" t="e">
        <f t="shared" si="3"/>
        <v>#REF!</v>
      </c>
      <c r="H16" s="16" t="e">
        <f t="shared" si="4"/>
        <v>#REF!</v>
      </c>
      <c r="I16" s="32">
        <v>12</v>
      </c>
    </row>
    <row r="17" spans="1:9" ht="15.75" x14ac:dyDescent="0.25">
      <c r="A17" s="32">
        <v>13</v>
      </c>
      <c r="B17" s="3" t="e">
        <f>#REF!</f>
        <v>#REF!</v>
      </c>
      <c r="C17" s="3" t="e">
        <f>#REF!</f>
        <v>#REF!</v>
      </c>
      <c r="D17" s="16" t="e">
        <f t="shared" si="0"/>
        <v>#REF!</v>
      </c>
      <c r="E17" s="28" t="e">
        <f t="shared" si="1"/>
        <v>#REF!</v>
      </c>
      <c r="F17" s="29" t="e">
        <f t="shared" si="2"/>
        <v>#REF!</v>
      </c>
      <c r="G17" s="29" t="e">
        <f t="shared" si="3"/>
        <v>#REF!</v>
      </c>
      <c r="H17" s="16" t="e">
        <f t="shared" si="4"/>
        <v>#REF!</v>
      </c>
      <c r="I17" s="32">
        <v>13</v>
      </c>
    </row>
    <row r="18" spans="1:9" ht="15.75" x14ac:dyDescent="0.25">
      <c r="A18" s="30">
        <v>14</v>
      </c>
      <c r="B18" s="3" t="e">
        <f>#REF!</f>
        <v>#REF!</v>
      </c>
      <c r="C18" s="3" t="e">
        <f>#REF!</f>
        <v>#REF!</v>
      </c>
      <c r="D18" s="16" t="e">
        <f t="shared" si="0"/>
        <v>#REF!</v>
      </c>
      <c r="E18" s="28" t="e">
        <f t="shared" si="1"/>
        <v>#REF!</v>
      </c>
      <c r="F18" s="29" t="e">
        <f t="shared" si="2"/>
        <v>#REF!</v>
      </c>
      <c r="G18" s="29" t="e">
        <f>E18*1.5</f>
        <v>#REF!</v>
      </c>
      <c r="H18" s="16" t="e">
        <f t="shared" si="4"/>
        <v>#REF!</v>
      </c>
      <c r="I18" s="32">
        <v>14</v>
      </c>
    </row>
    <row r="19" spans="1:9" ht="15.75" x14ac:dyDescent="0.25">
      <c r="A19" s="32">
        <v>15</v>
      </c>
      <c r="B19" s="3" t="e">
        <f>#REF!</f>
        <v>#REF!</v>
      </c>
      <c r="C19" s="3" t="e">
        <f>#REF!</f>
        <v>#REF!</v>
      </c>
      <c r="D19" s="16" t="e">
        <f t="shared" si="0"/>
        <v>#REF!</v>
      </c>
      <c r="E19" s="28" t="e">
        <f t="shared" si="1"/>
        <v>#REF!</v>
      </c>
      <c r="F19" s="29" t="e">
        <f t="shared" si="2"/>
        <v>#REF!</v>
      </c>
      <c r="G19" s="29" t="e">
        <f>E19*1.5</f>
        <v>#REF!</v>
      </c>
      <c r="H19" s="16" t="e">
        <f t="shared" si="4"/>
        <v>#REF!</v>
      </c>
      <c r="I19" s="32">
        <v>15</v>
      </c>
    </row>
    <row r="20" spans="1:9" ht="15.75" x14ac:dyDescent="0.25">
      <c r="A20" s="32">
        <v>16</v>
      </c>
      <c r="B20" s="3" t="e">
        <f>#REF!</f>
        <v>#REF!</v>
      </c>
      <c r="C20" s="3" t="e">
        <f>#REF!</f>
        <v>#REF!</v>
      </c>
      <c r="D20" s="16" t="e">
        <f t="shared" si="0"/>
        <v>#REF!</v>
      </c>
      <c r="E20" s="28" t="e">
        <f t="shared" si="1"/>
        <v>#REF!</v>
      </c>
      <c r="F20" s="29" t="e">
        <f t="shared" si="2"/>
        <v>#REF!</v>
      </c>
      <c r="G20" s="29" t="e">
        <f>E20*1.5</f>
        <v>#REF!</v>
      </c>
      <c r="H20" s="16" t="e">
        <f t="shared" si="4"/>
        <v>#REF!</v>
      </c>
      <c r="I20" s="32">
        <v>16</v>
      </c>
    </row>
    <row r="21" spans="1:9" ht="15.75" x14ac:dyDescent="0.25">
      <c r="A21" s="30">
        <v>17</v>
      </c>
      <c r="B21" s="3" t="e">
        <f>#REF!</f>
        <v>#REF!</v>
      </c>
      <c r="C21" s="3" t="e">
        <f>#REF!</f>
        <v>#REF!</v>
      </c>
      <c r="D21" s="16" t="e">
        <f t="shared" si="0"/>
        <v>#REF!</v>
      </c>
      <c r="E21" s="28" t="e">
        <f t="shared" si="1"/>
        <v>#REF!</v>
      </c>
      <c r="F21" s="29" t="e">
        <f t="shared" si="2"/>
        <v>#REF!</v>
      </c>
      <c r="G21" s="29" t="e">
        <f>E21*1.5</f>
        <v>#REF!</v>
      </c>
      <c r="H21" s="16" t="e">
        <f t="shared" si="4"/>
        <v>#REF!</v>
      </c>
      <c r="I21" s="32">
        <v>17</v>
      </c>
    </row>
    <row r="22" spans="1:9" ht="15.75" x14ac:dyDescent="0.25">
      <c r="A22" s="32">
        <v>18</v>
      </c>
      <c r="B22" s="3" t="e">
        <f>#REF!</f>
        <v>#REF!</v>
      </c>
      <c r="C22" s="3" t="e">
        <f>#REF!</f>
        <v>#REF!</v>
      </c>
      <c r="D22" s="16" t="e">
        <f t="shared" si="0"/>
        <v>#REF!</v>
      </c>
      <c r="E22" s="28" t="e">
        <f t="shared" si="1"/>
        <v>#REF!</v>
      </c>
      <c r="F22" s="29" t="e">
        <f t="shared" si="2"/>
        <v>#REF!</v>
      </c>
      <c r="G22" s="29" t="e">
        <f>E22*1.5</f>
        <v>#REF!</v>
      </c>
      <c r="H22" s="16" t="e">
        <f t="shared" si="4"/>
        <v>#REF!</v>
      </c>
      <c r="I22" s="32">
        <v>18</v>
      </c>
    </row>
    <row r="23" spans="1:9" ht="15.75" x14ac:dyDescent="0.25">
      <c r="A23" s="32">
        <v>19</v>
      </c>
      <c r="B23" s="3" t="e">
        <f>#REF!</f>
        <v>#REF!</v>
      </c>
      <c r="C23" s="3" t="e">
        <f>#REF!</f>
        <v>#REF!</v>
      </c>
      <c r="D23" s="16" t="e">
        <f t="shared" si="0"/>
        <v>#REF!</v>
      </c>
      <c r="E23" s="28" t="e">
        <f t="shared" si="1"/>
        <v>#REF!</v>
      </c>
      <c r="F23" s="29" t="e">
        <f t="shared" si="2"/>
        <v>#REF!</v>
      </c>
      <c r="G23" s="29" t="e">
        <f t="shared" si="3"/>
        <v>#REF!</v>
      </c>
      <c r="H23" s="16" t="e">
        <f t="shared" si="4"/>
        <v>#REF!</v>
      </c>
      <c r="I23" s="32">
        <v>19</v>
      </c>
    </row>
    <row r="24" spans="1:9" x14ac:dyDescent="0.2">
      <c r="B24" s="8"/>
    </row>
  </sheetData>
  <customSheetViews>
    <customSheetView guid="{2FD76CC7-6D2E-11D8-9AD8-00055D78A8EF}" showRuler="0" topLeftCell="A7">
      <selection activeCell="A16" sqref="A16"/>
      <pageMargins left="0.75" right="0.75" top="1" bottom="1" header="0" footer="0"/>
      <printOptions horizontalCentered="1"/>
      <pageSetup orientation="landscape" r:id="rId1"/>
      <headerFooter alignWithMargins="0"/>
    </customSheetView>
  </customSheetViews>
  <mergeCells count="3">
    <mergeCell ref="A3:H3"/>
    <mergeCell ref="A1:D1"/>
    <mergeCell ref="A4:H4"/>
  </mergeCells>
  <phoneticPr fontId="0" type="noConversion"/>
  <printOptions horizontalCentered="1"/>
  <pageMargins left="0.75" right="0.75" top="1" bottom="1" header="0" footer="0"/>
  <pageSetup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Hoja1</vt:lpstr>
      <vt:lpstr>2016 con asig prof</vt:lpstr>
      <vt:lpstr>2016</vt:lpstr>
      <vt:lpstr>2015</vt:lpstr>
      <vt:lpstr>tab.hrs.ext. 2016</vt:lpstr>
      <vt:lpstr>Viáticos</vt:lpstr>
      <vt:lpstr>tab.hrs.ext. DIC-2014</vt:lpstr>
      <vt:lpstr>Hoja2</vt:lpstr>
      <vt:lpstr>'2015'!Área_de_impresión</vt:lpstr>
      <vt:lpstr>'2016'!Área_de_impresión</vt:lpstr>
      <vt:lpstr>'2016 con asig prof'!Área_de_impresión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Municipalidad de Conchali</dc:creator>
  <cp:lastModifiedBy>Leopoldo Quezada</cp:lastModifiedBy>
  <cp:lastPrinted>2016-01-04T13:30:29Z</cp:lastPrinted>
  <dcterms:created xsi:type="dcterms:W3CDTF">1999-10-01T19:12:07Z</dcterms:created>
  <dcterms:modified xsi:type="dcterms:W3CDTF">2016-11-24T12:27:13Z</dcterms:modified>
</cp:coreProperties>
</file>