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19440" windowHeight="9735" tabRatio="883" firstSheet="2" activeTab="2"/>
  </bookViews>
  <sheets>
    <sheet name="Tabla DIC 2016" sheetId="123" state="hidden" r:id="rId1"/>
    <sheet name="Tabla 2018 (2)" sheetId="128" state="hidden" r:id="rId2"/>
    <sheet name="Tabla 2019" sheetId="129" r:id="rId3"/>
    <sheet name="tab.hrs.ext. 2019" sheetId="130" r:id="rId4"/>
    <sheet name="Viáticos 2019" sheetId="131" r:id="rId5"/>
    <sheet name="Tabla 2018" sheetId="127" r:id="rId6"/>
    <sheet name="Tabla 2017" sheetId="103" state="hidden" r:id="rId7"/>
    <sheet name="tab.hrs.ext. 2018" sheetId="124" state="hidden" r:id="rId8"/>
    <sheet name="Viáticos" sheetId="125" state="hidden" r:id="rId9"/>
    <sheet name="Tabla 2016" sheetId="122" state="hidden" r:id="rId10"/>
  </sheets>
  <definedNames>
    <definedName name="_xlnm._FilterDatabase" localSheetId="9" hidden="1">'Tabla 2016'!$A$7:$W$36</definedName>
    <definedName name="_xlnm._FilterDatabase" localSheetId="6" hidden="1">'Tabla 2017'!$A$7:$X$35</definedName>
    <definedName name="_xlnm._FilterDatabase" localSheetId="5" hidden="1">'Tabla 2018'!$A$7:$X$35</definedName>
    <definedName name="_xlnm._FilterDatabase" localSheetId="1" hidden="1">'Tabla 2018 (2)'!$A$7:$V$52</definedName>
    <definedName name="_xlnm._FilterDatabase" localSheetId="2" hidden="1">'Tabla 2019'!$C$7:$AA$35</definedName>
    <definedName name="_xlnm._FilterDatabase" localSheetId="0" hidden="1">'Tabla DIC 2016'!$A$7:$X$36</definedName>
    <definedName name="_xlnm.Print_Area" localSheetId="8">Viáticos!$A$1:$I$28</definedName>
    <definedName name="_xlnm.Print_Area" localSheetId="4">'Viáticos 2019'!$A$1:$I$28</definedName>
  </definedNames>
  <calcPr calcId="144525"/>
</workbook>
</file>

<file path=xl/calcChain.xml><?xml version="1.0" encoding="utf-8"?>
<calcChain xmlns="http://schemas.openxmlformats.org/spreadsheetml/2006/main">
  <c r="E8" i="129" l="1"/>
  <c r="E9" i="129"/>
  <c r="E10" i="129"/>
  <c r="E11" i="129"/>
  <c r="E12" i="129"/>
  <c r="E13" i="129"/>
  <c r="E14" i="129"/>
  <c r="E15" i="129"/>
  <c r="E16" i="129"/>
  <c r="E17" i="129"/>
  <c r="E18" i="129"/>
  <c r="E19" i="129"/>
  <c r="E20" i="129"/>
  <c r="E21" i="129"/>
  <c r="E22" i="129"/>
  <c r="E23" i="129"/>
  <c r="E24" i="129"/>
  <c r="E25" i="129"/>
  <c r="E26" i="129"/>
  <c r="E27" i="129"/>
  <c r="E28" i="129"/>
  <c r="E29" i="129"/>
  <c r="E30" i="129"/>
  <c r="E31" i="129"/>
  <c r="E32" i="129"/>
  <c r="E33" i="129"/>
  <c r="E34" i="129"/>
  <c r="E35" i="129"/>
  <c r="E26" i="131" l="1"/>
  <c r="H26" i="131" s="1"/>
  <c r="E25" i="131"/>
  <c r="H25" i="131" s="1"/>
  <c r="E24" i="131"/>
  <c r="H24" i="131" s="1"/>
  <c r="E23" i="131"/>
  <c r="H23" i="131" s="1"/>
  <c r="E22" i="131"/>
  <c r="H22" i="131" s="1"/>
  <c r="E21" i="131"/>
  <c r="H21" i="131" s="1"/>
  <c r="E20" i="131"/>
  <c r="H20" i="131" s="1"/>
  <c r="E19" i="131"/>
  <c r="H19" i="131" s="1"/>
  <c r="E18" i="131"/>
  <c r="H18" i="131" s="1"/>
  <c r="E17" i="131"/>
  <c r="H17" i="131" s="1"/>
  <c r="E16" i="131"/>
  <c r="H16" i="131" s="1"/>
  <c r="E15" i="131"/>
  <c r="H15" i="131" s="1"/>
  <c r="E14" i="131"/>
  <c r="H14" i="131" s="1"/>
  <c r="E13" i="131"/>
  <c r="H13" i="131" s="1"/>
  <c r="E12" i="131"/>
  <c r="H12" i="131" s="1"/>
  <c r="E11" i="131"/>
  <c r="H11" i="131" s="1"/>
  <c r="E10" i="131"/>
  <c r="H10" i="131" s="1"/>
  <c r="E9" i="131"/>
  <c r="H9" i="131" s="1"/>
  <c r="E8" i="131"/>
  <c r="H8" i="131" s="1"/>
  <c r="U7" i="129"/>
  <c r="F8" i="131" l="1"/>
  <c r="F9" i="131"/>
  <c r="F10" i="131"/>
  <c r="F11" i="131"/>
  <c r="F12" i="131"/>
  <c r="F13" i="131"/>
  <c r="F14" i="131"/>
  <c r="F15" i="131"/>
  <c r="F16" i="131"/>
  <c r="F17" i="131"/>
  <c r="F18" i="131"/>
  <c r="F19" i="131"/>
  <c r="F20" i="131"/>
  <c r="F21" i="131"/>
  <c r="F22" i="131"/>
  <c r="F23" i="131"/>
  <c r="F24" i="131"/>
  <c r="F25" i="131"/>
  <c r="F26" i="131"/>
  <c r="G8" i="131"/>
  <c r="G9" i="131"/>
  <c r="G10" i="131"/>
  <c r="G11" i="131"/>
  <c r="G12" i="131"/>
  <c r="G13" i="131"/>
  <c r="G14" i="131"/>
  <c r="G15" i="131"/>
  <c r="G16" i="131"/>
  <c r="G17" i="131"/>
  <c r="G18" i="131"/>
  <c r="G19" i="131"/>
  <c r="G20" i="131"/>
  <c r="G21" i="131"/>
  <c r="G22" i="131"/>
  <c r="G23" i="131"/>
  <c r="G24" i="131"/>
  <c r="G25" i="131"/>
  <c r="G26" i="131"/>
  <c r="I36" i="128"/>
  <c r="I9" i="128"/>
  <c r="I10" i="128"/>
  <c r="I11" i="128"/>
  <c r="I12" i="128"/>
  <c r="I13" i="128"/>
  <c r="I14" i="128"/>
  <c r="I15" i="128"/>
  <c r="I16" i="128"/>
  <c r="I17" i="128"/>
  <c r="I18" i="128"/>
  <c r="I19" i="128"/>
  <c r="I20" i="128"/>
  <c r="I21" i="128"/>
  <c r="I22" i="128"/>
  <c r="I23" i="128"/>
  <c r="I24" i="128"/>
  <c r="I25" i="128"/>
  <c r="I26" i="128"/>
  <c r="I27" i="128"/>
  <c r="I28" i="128"/>
  <c r="I29" i="128"/>
  <c r="I30" i="128"/>
  <c r="I31" i="128"/>
  <c r="I32" i="128"/>
  <c r="I33" i="128"/>
  <c r="I34" i="128"/>
  <c r="I35" i="128"/>
  <c r="I37" i="128"/>
  <c r="I38" i="128"/>
  <c r="I39" i="128"/>
  <c r="I40" i="128"/>
  <c r="I41" i="128"/>
  <c r="I42" i="128"/>
  <c r="I43" i="128"/>
  <c r="I44" i="128"/>
  <c r="I45" i="128"/>
  <c r="I46" i="128"/>
  <c r="I47" i="128"/>
  <c r="I48" i="128"/>
  <c r="I49" i="128"/>
  <c r="I50" i="128"/>
  <c r="I51" i="128"/>
  <c r="I52" i="128"/>
  <c r="I8" i="128"/>
  <c r="P7" i="128"/>
  <c r="I53" i="128" l="1"/>
  <c r="O14" i="125"/>
  <c r="P14" i="125"/>
  <c r="Q14" i="125"/>
  <c r="O15" i="125"/>
  <c r="P15" i="125"/>
  <c r="Q15" i="125"/>
  <c r="O16" i="125"/>
  <c r="P16" i="125"/>
  <c r="Q16" i="125"/>
  <c r="N15" i="125"/>
  <c r="N16" i="125"/>
  <c r="N14" i="125"/>
  <c r="E9" i="125"/>
  <c r="F9" i="125" s="1"/>
  <c r="E10" i="125"/>
  <c r="F10" i="125" s="1"/>
  <c r="E11" i="125"/>
  <c r="F11" i="125" s="1"/>
  <c r="E12" i="125"/>
  <c r="F12" i="125" s="1"/>
  <c r="E13" i="125"/>
  <c r="F13" i="125" s="1"/>
  <c r="E14" i="125"/>
  <c r="F14" i="125" s="1"/>
  <c r="E15" i="125"/>
  <c r="F15" i="125" s="1"/>
  <c r="E16" i="125"/>
  <c r="F16" i="125" s="1"/>
  <c r="E17" i="125"/>
  <c r="F17" i="125" s="1"/>
  <c r="E18" i="125"/>
  <c r="F18" i="125" s="1"/>
  <c r="E19" i="125"/>
  <c r="F19" i="125" s="1"/>
  <c r="E20" i="125"/>
  <c r="F20" i="125" s="1"/>
  <c r="E21" i="125"/>
  <c r="F21" i="125" s="1"/>
  <c r="E22" i="125"/>
  <c r="F22" i="125" s="1"/>
  <c r="E23" i="125"/>
  <c r="F23" i="125" s="1"/>
  <c r="E24" i="125"/>
  <c r="F24" i="125" s="1"/>
  <c r="E25" i="125"/>
  <c r="F25" i="125" s="1"/>
  <c r="E26" i="125"/>
  <c r="F26" i="125" s="1"/>
  <c r="E8" i="125"/>
  <c r="H8" i="125" s="1"/>
  <c r="H9" i="127"/>
  <c r="K9" i="129" s="1"/>
  <c r="I9" i="127"/>
  <c r="L9" i="129" s="1"/>
  <c r="J9" i="127"/>
  <c r="M9" i="129" s="1"/>
  <c r="K9" i="127"/>
  <c r="N9" i="129" s="1"/>
  <c r="H10" i="127"/>
  <c r="K10" i="129" s="1"/>
  <c r="I10" i="127"/>
  <c r="L10" i="129" s="1"/>
  <c r="J10" i="127"/>
  <c r="M10" i="129" s="1"/>
  <c r="K10" i="127"/>
  <c r="N10" i="129" s="1"/>
  <c r="H11" i="127"/>
  <c r="K11" i="129" s="1"/>
  <c r="I11" i="127"/>
  <c r="L11" i="129" s="1"/>
  <c r="J11" i="127"/>
  <c r="M11" i="129" s="1"/>
  <c r="K11" i="127"/>
  <c r="N11" i="129" s="1"/>
  <c r="H12" i="127"/>
  <c r="K12" i="129" s="1"/>
  <c r="I12" i="127"/>
  <c r="L12" i="129" s="1"/>
  <c r="J12" i="127"/>
  <c r="M12" i="129" s="1"/>
  <c r="K12" i="127"/>
  <c r="N12" i="129" s="1"/>
  <c r="H13" i="127"/>
  <c r="K13" i="129" s="1"/>
  <c r="I13" i="127"/>
  <c r="L13" i="129" s="1"/>
  <c r="J13" i="127"/>
  <c r="M13" i="129" s="1"/>
  <c r="K13" i="127"/>
  <c r="N13" i="129" s="1"/>
  <c r="H14" i="127"/>
  <c r="K14" i="129" s="1"/>
  <c r="I14" i="127"/>
  <c r="L14" i="129" s="1"/>
  <c r="J14" i="127"/>
  <c r="M14" i="129" s="1"/>
  <c r="K14" i="127"/>
  <c r="N14" i="129" s="1"/>
  <c r="H15" i="127"/>
  <c r="K15" i="129" s="1"/>
  <c r="I15" i="127"/>
  <c r="L15" i="129" s="1"/>
  <c r="J15" i="127"/>
  <c r="M15" i="129" s="1"/>
  <c r="K15" i="127"/>
  <c r="N15" i="129" s="1"/>
  <c r="H16" i="127"/>
  <c r="K16" i="129" s="1"/>
  <c r="I16" i="127"/>
  <c r="L16" i="129" s="1"/>
  <c r="J16" i="127"/>
  <c r="M16" i="129" s="1"/>
  <c r="K16" i="127"/>
  <c r="N16" i="129" s="1"/>
  <c r="H17" i="127"/>
  <c r="K17" i="129" s="1"/>
  <c r="I17" i="127"/>
  <c r="L17" i="129" s="1"/>
  <c r="J17" i="127"/>
  <c r="M17" i="129" s="1"/>
  <c r="K17" i="127"/>
  <c r="N17" i="129" s="1"/>
  <c r="H18" i="127"/>
  <c r="K18" i="129" s="1"/>
  <c r="I18" i="127"/>
  <c r="L18" i="129" s="1"/>
  <c r="J18" i="127"/>
  <c r="M18" i="129" s="1"/>
  <c r="K18" i="127"/>
  <c r="N18" i="129" s="1"/>
  <c r="H19" i="127"/>
  <c r="K19" i="129" s="1"/>
  <c r="I19" i="127"/>
  <c r="L19" i="129" s="1"/>
  <c r="J19" i="127"/>
  <c r="M19" i="129" s="1"/>
  <c r="K19" i="127"/>
  <c r="N19" i="129" s="1"/>
  <c r="H20" i="127"/>
  <c r="K20" i="129" s="1"/>
  <c r="I20" i="127"/>
  <c r="L20" i="129" s="1"/>
  <c r="J20" i="127"/>
  <c r="M20" i="129" s="1"/>
  <c r="K20" i="127"/>
  <c r="N20" i="129" s="1"/>
  <c r="H21" i="127"/>
  <c r="K21" i="129" s="1"/>
  <c r="I21" i="127"/>
  <c r="L21" i="129" s="1"/>
  <c r="J21" i="127"/>
  <c r="M21" i="129" s="1"/>
  <c r="K21" i="127"/>
  <c r="N21" i="129" s="1"/>
  <c r="H22" i="127"/>
  <c r="K22" i="129" s="1"/>
  <c r="I22" i="127"/>
  <c r="L22" i="129" s="1"/>
  <c r="J22" i="127"/>
  <c r="M22" i="129" s="1"/>
  <c r="K22" i="127"/>
  <c r="N22" i="129" s="1"/>
  <c r="H23" i="127"/>
  <c r="K23" i="129" s="1"/>
  <c r="I23" i="127"/>
  <c r="L23" i="129" s="1"/>
  <c r="J23" i="127"/>
  <c r="M23" i="129" s="1"/>
  <c r="K23" i="127"/>
  <c r="N23" i="129" s="1"/>
  <c r="H24" i="127"/>
  <c r="K24" i="129" s="1"/>
  <c r="I24" i="127"/>
  <c r="L24" i="129" s="1"/>
  <c r="J24" i="127"/>
  <c r="M24" i="129" s="1"/>
  <c r="K24" i="127"/>
  <c r="N24" i="129" s="1"/>
  <c r="H25" i="127"/>
  <c r="K25" i="129" s="1"/>
  <c r="I25" i="127"/>
  <c r="L25" i="129" s="1"/>
  <c r="J25" i="127"/>
  <c r="M25" i="129" s="1"/>
  <c r="K25" i="127"/>
  <c r="N25" i="129" s="1"/>
  <c r="H26" i="127"/>
  <c r="K26" i="129" s="1"/>
  <c r="I26" i="127"/>
  <c r="L26" i="129" s="1"/>
  <c r="J26" i="127"/>
  <c r="M26" i="129" s="1"/>
  <c r="K26" i="127"/>
  <c r="N26" i="129" s="1"/>
  <c r="H27" i="127"/>
  <c r="K27" i="129" s="1"/>
  <c r="I27" i="127"/>
  <c r="L27" i="129" s="1"/>
  <c r="J27" i="127"/>
  <c r="M27" i="129" s="1"/>
  <c r="K27" i="127"/>
  <c r="N27" i="129" s="1"/>
  <c r="H28" i="127"/>
  <c r="K28" i="129" s="1"/>
  <c r="I28" i="127"/>
  <c r="L28" i="129" s="1"/>
  <c r="J28" i="127"/>
  <c r="M28" i="129" s="1"/>
  <c r="K28" i="127"/>
  <c r="N28" i="129" s="1"/>
  <c r="H29" i="127"/>
  <c r="K29" i="129" s="1"/>
  <c r="I29" i="127"/>
  <c r="L29" i="129" s="1"/>
  <c r="J29" i="127"/>
  <c r="M29" i="129" s="1"/>
  <c r="K29" i="127"/>
  <c r="N29" i="129" s="1"/>
  <c r="H30" i="127"/>
  <c r="K30" i="129" s="1"/>
  <c r="I30" i="127"/>
  <c r="L30" i="129" s="1"/>
  <c r="J30" i="127"/>
  <c r="M30" i="129" s="1"/>
  <c r="K30" i="127"/>
  <c r="N30" i="129" s="1"/>
  <c r="H31" i="127"/>
  <c r="K31" i="129" s="1"/>
  <c r="I31" i="127"/>
  <c r="L31" i="129" s="1"/>
  <c r="J31" i="127"/>
  <c r="M31" i="129" s="1"/>
  <c r="K31" i="127"/>
  <c r="N31" i="129" s="1"/>
  <c r="H32" i="127"/>
  <c r="K32" i="129" s="1"/>
  <c r="I32" i="127"/>
  <c r="L32" i="129" s="1"/>
  <c r="J32" i="127"/>
  <c r="M32" i="129" s="1"/>
  <c r="K32" i="127"/>
  <c r="N32" i="129" s="1"/>
  <c r="H33" i="127"/>
  <c r="K33" i="129" s="1"/>
  <c r="I33" i="127"/>
  <c r="L33" i="129" s="1"/>
  <c r="J33" i="127"/>
  <c r="M33" i="129" s="1"/>
  <c r="K33" i="127"/>
  <c r="N33" i="129" s="1"/>
  <c r="H34" i="127"/>
  <c r="K34" i="129" s="1"/>
  <c r="I34" i="127"/>
  <c r="L34" i="129" s="1"/>
  <c r="J34" i="127"/>
  <c r="M34" i="129" s="1"/>
  <c r="K34" i="127"/>
  <c r="N34" i="129" s="1"/>
  <c r="H35" i="127"/>
  <c r="K35" i="129" s="1"/>
  <c r="I35" i="127"/>
  <c r="L35" i="129" s="1"/>
  <c r="J35" i="127"/>
  <c r="M35" i="129" s="1"/>
  <c r="K35" i="127"/>
  <c r="N35" i="129" s="1"/>
  <c r="F9" i="127"/>
  <c r="I9" i="129" s="1"/>
  <c r="F10" i="127"/>
  <c r="I10" i="129" s="1"/>
  <c r="F11" i="127"/>
  <c r="I11" i="129" s="1"/>
  <c r="F12" i="127"/>
  <c r="I12" i="129" s="1"/>
  <c r="F13" i="127"/>
  <c r="I13" i="129" s="1"/>
  <c r="F14" i="127"/>
  <c r="I14" i="129" s="1"/>
  <c r="F15" i="127"/>
  <c r="I15" i="129" s="1"/>
  <c r="F16" i="127"/>
  <c r="I16" i="129" s="1"/>
  <c r="F17" i="127"/>
  <c r="I17" i="129" s="1"/>
  <c r="F18" i="127"/>
  <c r="I18" i="129" s="1"/>
  <c r="F19" i="127"/>
  <c r="I19" i="129" s="1"/>
  <c r="F20" i="127"/>
  <c r="I20" i="129" s="1"/>
  <c r="F21" i="127"/>
  <c r="I21" i="129" s="1"/>
  <c r="F22" i="127"/>
  <c r="I22" i="129" s="1"/>
  <c r="F23" i="127"/>
  <c r="I23" i="129" s="1"/>
  <c r="F24" i="127"/>
  <c r="I24" i="129" s="1"/>
  <c r="F25" i="127"/>
  <c r="I25" i="129" s="1"/>
  <c r="F26" i="127"/>
  <c r="I26" i="129" s="1"/>
  <c r="F27" i="127"/>
  <c r="I27" i="129" s="1"/>
  <c r="F28" i="127"/>
  <c r="I28" i="129" s="1"/>
  <c r="F29" i="127"/>
  <c r="I29" i="129" s="1"/>
  <c r="F30" i="127"/>
  <c r="I30" i="129" s="1"/>
  <c r="F31" i="127"/>
  <c r="I31" i="129" s="1"/>
  <c r="F32" i="127"/>
  <c r="I32" i="129" s="1"/>
  <c r="F33" i="127"/>
  <c r="I33" i="129" s="1"/>
  <c r="F34" i="127"/>
  <c r="I34" i="129" s="1"/>
  <c r="F35" i="127"/>
  <c r="I35" i="129" s="1"/>
  <c r="C9" i="127"/>
  <c r="F9" i="129" s="1"/>
  <c r="C10" i="127"/>
  <c r="C11" i="127"/>
  <c r="C12" i="127"/>
  <c r="C13" i="127"/>
  <c r="C14" i="127"/>
  <c r="C15" i="127"/>
  <c r="C16" i="127"/>
  <c r="C17" i="127"/>
  <c r="F17" i="129" s="1"/>
  <c r="C18" i="127"/>
  <c r="C19" i="127"/>
  <c r="F19" i="129" s="1"/>
  <c r="C20" i="127"/>
  <c r="C21" i="127"/>
  <c r="F21" i="129" s="1"/>
  <c r="C22" i="127"/>
  <c r="C23" i="127"/>
  <c r="C24" i="127"/>
  <c r="F24" i="129" s="1"/>
  <c r="C25" i="127"/>
  <c r="C26" i="127"/>
  <c r="F26" i="129" s="1"/>
  <c r="C27" i="127"/>
  <c r="C28" i="127"/>
  <c r="F28" i="129" s="1"/>
  <c r="C29" i="127"/>
  <c r="C30" i="127"/>
  <c r="F30" i="129" s="1"/>
  <c r="C31" i="127"/>
  <c r="C32" i="127"/>
  <c r="F32" i="129" s="1"/>
  <c r="C33" i="127"/>
  <c r="C34" i="127"/>
  <c r="F34" i="129" s="1"/>
  <c r="C35" i="127"/>
  <c r="B9" i="127"/>
  <c r="B10" i="127"/>
  <c r="B11" i="127"/>
  <c r="N11" i="127" s="1"/>
  <c r="Q11" i="127" s="1"/>
  <c r="B12" i="127"/>
  <c r="B13" i="127"/>
  <c r="B14" i="127"/>
  <c r="B15" i="127"/>
  <c r="B16" i="127"/>
  <c r="B17" i="127"/>
  <c r="B18" i="127"/>
  <c r="B19" i="127"/>
  <c r="B20" i="127"/>
  <c r="B21" i="127"/>
  <c r="B22" i="127"/>
  <c r="B23" i="127"/>
  <c r="B24" i="127"/>
  <c r="B25" i="127"/>
  <c r="B26" i="127"/>
  <c r="B27" i="127"/>
  <c r="B28" i="127"/>
  <c r="B29" i="127"/>
  <c r="B30" i="127"/>
  <c r="B31" i="127"/>
  <c r="B32" i="127"/>
  <c r="B33" i="127"/>
  <c r="B34" i="127"/>
  <c r="B35" i="127"/>
  <c r="K8" i="127"/>
  <c r="N8" i="129" s="1"/>
  <c r="J8" i="127"/>
  <c r="M8" i="129" s="1"/>
  <c r="I8" i="127"/>
  <c r="L8" i="129" s="1"/>
  <c r="H8" i="127"/>
  <c r="K8" i="129" s="1"/>
  <c r="F8" i="127"/>
  <c r="I8" i="129" s="1"/>
  <c r="C8" i="127"/>
  <c r="F8" i="129" s="1"/>
  <c r="B8" i="127"/>
  <c r="N24" i="127"/>
  <c r="Q24" i="127" s="1"/>
  <c r="R7" i="127"/>
  <c r="Q8" i="129" l="1"/>
  <c r="N25" i="127"/>
  <c r="Q25" i="127" s="1"/>
  <c r="C13" i="124"/>
  <c r="F16" i="129"/>
  <c r="C13" i="130" s="1"/>
  <c r="C9" i="124"/>
  <c r="F12" i="129"/>
  <c r="C9" i="130" s="1"/>
  <c r="N12" i="127"/>
  <c r="Q12" i="127" s="1"/>
  <c r="Q32" i="129"/>
  <c r="N28" i="127"/>
  <c r="Q28" i="127" s="1"/>
  <c r="Q24" i="129"/>
  <c r="B15" i="124"/>
  <c r="B13" i="124"/>
  <c r="B9" i="124"/>
  <c r="C23" i="124"/>
  <c r="F35" i="129"/>
  <c r="C23" i="130" s="1"/>
  <c r="C21" i="124"/>
  <c r="F31" i="129"/>
  <c r="C21" i="130" s="1"/>
  <c r="C19" i="124"/>
  <c r="F27" i="129"/>
  <c r="C19" i="130" s="1"/>
  <c r="C17" i="124"/>
  <c r="F23" i="129"/>
  <c r="C17" i="130" s="1"/>
  <c r="C12" i="124"/>
  <c r="F15" i="129"/>
  <c r="C8" i="124"/>
  <c r="F11" i="129"/>
  <c r="F8" i="125"/>
  <c r="B22" i="124"/>
  <c r="B18" i="124"/>
  <c r="Q17" i="129"/>
  <c r="B23" i="124"/>
  <c r="B21" i="124"/>
  <c r="B19" i="124"/>
  <c r="B17" i="124"/>
  <c r="N19" i="127"/>
  <c r="Q19" i="127" s="1"/>
  <c r="B12" i="124"/>
  <c r="B8" i="124"/>
  <c r="C16" i="124"/>
  <c r="F22" i="129"/>
  <c r="C16" i="130" s="1"/>
  <c r="C14" i="124"/>
  <c r="F18" i="129"/>
  <c r="C14" i="130" s="1"/>
  <c r="C11" i="124"/>
  <c r="F14" i="129"/>
  <c r="C11" i="130" s="1"/>
  <c r="C7" i="124"/>
  <c r="F10" i="129"/>
  <c r="C7" i="130" s="1"/>
  <c r="G8" i="125"/>
  <c r="B20" i="124"/>
  <c r="Q21" i="129"/>
  <c r="B10" i="124"/>
  <c r="C15" i="124"/>
  <c r="F20" i="129"/>
  <c r="C15" i="130" s="1"/>
  <c r="N16" i="127"/>
  <c r="Q16" i="127" s="1"/>
  <c r="N32" i="127"/>
  <c r="Q32" i="127" s="1"/>
  <c r="N17" i="127"/>
  <c r="Q17" i="127" s="1"/>
  <c r="Q34" i="129"/>
  <c r="Q30" i="129"/>
  <c r="Q26" i="129"/>
  <c r="B16" i="124"/>
  <c r="B14" i="124"/>
  <c r="B11" i="124"/>
  <c r="B7" i="124"/>
  <c r="C22" i="124"/>
  <c r="F33" i="129"/>
  <c r="C22" i="130" s="1"/>
  <c r="C20" i="124"/>
  <c r="F29" i="129"/>
  <c r="C20" i="130" s="1"/>
  <c r="C18" i="124"/>
  <c r="F25" i="129"/>
  <c r="C18" i="130" s="1"/>
  <c r="C10" i="124"/>
  <c r="F13" i="129"/>
  <c r="Q9" i="129"/>
  <c r="N21" i="127"/>
  <c r="Q21" i="127" s="1"/>
  <c r="N9" i="127"/>
  <c r="Q9" i="127" s="1"/>
  <c r="N13" i="127"/>
  <c r="Q13" i="127" s="1"/>
  <c r="N20" i="127"/>
  <c r="Q20" i="127" s="1"/>
  <c r="N10" i="127"/>
  <c r="Q10" i="127" s="1"/>
  <c r="N29" i="127"/>
  <c r="Q29" i="127" s="1"/>
  <c r="N34" i="127"/>
  <c r="P34" i="127" s="1"/>
  <c r="N26" i="127"/>
  <c r="P26" i="127" s="1"/>
  <c r="N30" i="127"/>
  <c r="Q30" i="127" s="1"/>
  <c r="P11" i="127"/>
  <c r="N14" i="127"/>
  <c r="P14" i="127" s="1"/>
  <c r="N18" i="127"/>
  <c r="Q18" i="127" s="1"/>
  <c r="N22" i="127"/>
  <c r="P22" i="127" s="1"/>
  <c r="N31" i="127"/>
  <c r="Q31" i="127" s="1"/>
  <c r="N15" i="127"/>
  <c r="Q15" i="127" s="1"/>
  <c r="N23" i="127"/>
  <c r="Q23" i="127" s="1"/>
  <c r="N27" i="127"/>
  <c r="Q27" i="127" s="1"/>
  <c r="H26" i="125"/>
  <c r="H25" i="125"/>
  <c r="H24" i="125"/>
  <c r="H23" i="125"/>
  <c r="H22" i="125"/>
  <c r="H21" i="125"/>
  <c r="H20" i="125"/>
  <c r="H19" i="125"/>
  <c r="H18" i="125"/>
  <c r="H17" i="125"/>
  <c r="H16" i="125"/>
  <c r="H15" i="125"/>
  <c r="H14" i="125"/>
  <c r="H13" i="125"/>
  <c r="H12" i="125"/>
  <c r="H11" i="125"/>
  <c r="H10" i="125"/>
  <c r="H9" i="125"/>
  <c r="G26" i="125"/>
  <c r="G23" i="125"/>
  <c r="G21" i="125"/>
  <c r="G19" i="125"/>
  <c r="G17" i="125"/>
  <c r="G16" i="125"/>
  <c r="G15" i="125"/>
  <c r="G14" i="125"/>
  <c r="G13" i="125"/>
  <c r="G11" i="125"/>
  <c r="G10" i="125"/>
  <c r="G9" i="125"/>
  <c r="G25" i="125"/>
  <c r="G24" i="125"/>
  <c r="G22" i="125"/>
  <c r="G20" i="125"/>
  <c r="G18" i="125"/>
  <c r="G12" i="125"/>
  <c r="N35" i="127"/>
  <c r="P35" i="127" s="1"/>
  <c r="N33" i="127"/>
  <c r="Q33" i="127" s="1"/>
  <c r="O11" i="127"/>
  <c r="P10" i="127"/>
  <c r="O12" i="127"/>
  <c r="O22" i="127"/>
  <c r="O24" i="127"/>
  <c r="O27" i="127"/>
  <c r="O28" i="127"/>
  <c r="P15" i="127"/>
  <c r="P23" i="127"/>
  <c r="N8" i="127"/>
  <c r="Q8" i="127" s="1"/>
  <c r="O9" i="127"/>
  <c r="P12" i="127"/>
  <c r="P16" i="127"/>
  <c r="P24" i="127"/>
  <c r="O25" i="127"/>
  <c r="P28" i="127"/>
  <c r="P9" i="127"/>
  <c r="P17" i="127"/>
  <c r="P21" i="127"/>
  <c r="P25" i="127"/>
  <c r="G35" i="103"/>
  <c r="G35" i="127" s="1"/>
  <c r="J35" i="129" s="1"/>
  <c r="G34" i="103"/>
  <c r="G34" i="127" s="1"/>
  <c r="J34" i="129" s="1"/>
  <c r="G33" i="103"/>
  <c r="G33" i="127" s="1"/>
  <c r="J33" i="129" s="1"/>
  <c r="G32" i="103"/>
  <c r="G32" i="127" s="1"/>
  <c r="J32" i="129" s="1"/>
  <c r="G31" i="103"/>
  <c r="G31" i="127" s="1"/>
  <c r="J31" i="129" s="1"/>
  <c r="G30" i="103"/>
  <c r="G30" i="127" s="1"/>
  <c r="J30" i="129" s="1"/>
  <c r="G29" i="103"/>
  <c r="G29" i="127" s="1"/>
  <c r="J29" i="129" s="1"/>
  <c r="G28" i="103"/>
  <c r="G28" i="127" s="1"/>
  <c r="J28" i="129" s="1"/>
  <c r="G27" i="103"/>
  <c r="G27" i="127" s="1"/>
  <c r="J27" i="129" s="1"/>
  <c r="G26" i="103"/>
  <c r="G26" i="127" s="1"/>
  <c r="J26" i="129" s="1"/>
  <c r="G25" i="103"/>
  <c r="G25" i="127" s="1"/>
  <c r="J25" i="129" s="1"/>
  <c r="G24" i="103"/>
  <c r="G24" i="127" s="1"/>
  <c r="J24" i="129" s="1"/>
  <c r="G23" i="103"/>
  <c r="G23" i="127" s="1"/>
  <c r="J23" i="129" s="1"/>
  <c r="G22" i="103"/>
  <c r="G22" i="127" s="1"/>
  <c r="J22" i="129" s="1"/>
  <c r="G21" i="103"/>
  <c r="G21" i="127" s="1"/>
  <c r="J21" i="129" s="1"/>
  <c r="G20" i="103"/>
  <c r="G20" i="127" s="1"/>
  <c r="J20" i="129" s="1"/>
  <c r="G19" i="103"/>
  <c r="G19" i="127" s="1"/>
  <c r="J19" i="129" s="1"/>
  <c r="G18" i="103"/>
  <c r="G18" i="127" s="1"/>
  <c r="J18" i="129" s="1"/>
  <c r="G17" i="103"/>
  <c r="G17" i="127" s="1"/>
  <c r="J17" i="129" s="1"/>
  <c r="G16" i="103"/>
  <c r="G16" i="127" s="1"/>
  <c r="J16" i="129" s="1"/>
  <c r="G15" i="103"/>
  <c r="G15" i="127" s="1"/>
  <c r="J15" i="129" s="1"/>
  <c r="G14" i="103"/>
  <c r="G14" i="127" s="1"/>
  <c r="J14" i="129" s="1"/>
  <c r="G13" i="103"/>
  <c r="G13" i="127" s="1"/>
  <c r="J13" i="129" s="1"/>
  <c r="G12" i="103"/>
  <c r="G12" i="127" s="1"/>
  <c r="J12" i="129" s="1"/>
  <c r="G11" i="103"/>
  <c r="G11" i="127" s="1"/>
  <c r="J11" i="129" s="1"/>
  <c r="G10" i="103"/>
  <c r="G10" i="127" s="1"/>
  <c r="J10" i="129" s="1"/>
  <c r="G9" i="103"/>
  <c r="G9" i="127" s="1"/>
  <c r="J9" i="129" s="1"/>
  <c r="G8" i="103"/>
  <c r="G8" i="127" s="1"/>
  <c r="J8" i="129" s="1"/>
  <c r="E9" i="103"/>
  <c r="E9" i="127" s="1"/>
  <c r="H9" i="129" s="1"/>
  <c r="D8" i="103"/>
  <c r="D8" i="127" s="1"/>
  <c r="G8" i="129" s="1"/>
  <c r="P33" i="127" l="1"/>
  <c r="O19" i="127"/>
  <c r="O33" i="127"/>
  <c r="Q35" i="127"/>
  <c r="O32" i="127"/>
  <c r="P32" i="127"/>
  <c r="O17" i="127"/>
  <c r="P19" i="127"/>
  <c r="R19" i="127" s="1"/>
  <c r="S30" i="129"/>
  <c r="R30" i="129"/>
  <c r="T30" i="129"/>
  <c r="B22" i="130"/>
  <c r="D22" i="130" s="1"/>
  <c r="E22" i="130" s="1"/>
  <c r="Q33" i="129"/>
  <c r="Q13" i="129"/>
  <c r="C10" i="130"/>
  <c r="B7" i="130"/>
  <c r="D7" i="130" s="1"/>
  <c r="E7" i="130" s="1"/>
  <c r="Q10" i="129"/>
  <c r="S21" i="129"/>
  <c r="R21" i="129"/>
  <c r="T21" i="129"/>
  <c r="B8" i="130"/>
  <c r="B19" i="130"/>
  <c r="D19" i="130" s="1"/>
  <c r="E19" i="130" s="1"/>
  <c r="Q27" i="129"/>
  <c r="B13" i="130"/>
  <c r="D13" i="130" s="1"/>
  <c r="E13" i="130" s="1"/>
  <c r="Q16" i="129"/>
  <c r="O34" i="127"/>
  <c r="O15" i="127"/>
  <c r="O16" i="127"/>
  <c r="O14" i="127"/>
  <c r="T26" i="129"/>
  <c r="S26" i="129"/>
  <c r="R26" i="129"/>
  <c r="T34" i="129"/>
  <c r="S34" i="129"/>
  <c r="R34" i="129"/>
  <c r="B10" i="130"/>
  <c r="B20" i="130"/>
  <c r="D20" i="130" s="1"/>
  <c r="E20" i="130" s="1"/>
  <c r="Q29" i="129"/>
  <c r="B18" i="130"/>
  <c r="D18" i="130" s="1"/>
  <c r="E18" i="130" s="1"/>
  <c r="Q25" i="129"/>
  <c r="R24" i="129"/>
  <c r="T24" i="129"/>
  <c r="S24" i="129"/>
  <c r="R32" i="129"/>
  <c r="T32" i="129"/>
  <c r="S32" i="129"/>
  <c r="T9" i="129"/>
  <c r="R9" i="129"/>
  <c r="S9" i="129"/>
  <c r="T8" i="129"/>
  <c r="R8" i="129"/>
  <c r="S8" i="129"/>
  <c r="O20" i="127"/>
  <c r="Q14" i="127"/>
  <c r="R11" i="127"/>
  <c r="B14" i="130"/>
  <c r="D14" i="130" s="1"/>
  <c r="E14" i="130" s="1"/>
  <c r="Q18" i="129"/>
  <c r="Q19" i="129"/>
  <c r="B23" i="130"/>
  <c r="D23" i="130" s="1"/>
  <c r="E23" i="130" s="1"/>
  <c r="Q35" i="129"/>
  <c r="S17" i="129"/>
  <c r="T17" i="129"/>
  <c r="R17" i="129"/>
  <c r="Q15" i="129"/>
  <c r="C12" i="130"/>
  <c r="R32" i="127"/>
  <c r="P20" i="127"/>
  <c r="Q34" i="127"/>
  <c r="B11" i="130"/>
  <c r="D11" i="130" s="1"/>
  <c r="E11" i="130" s="1"/>
  <c r="Q14" i="129"/>
  <c r="B16" i="130"/>
  <c r="D16" i="130" s="1"/>
  <c r="E16" i="130" s="1"/>
  <c r="Q22" i="129"/>
  <c r="B12" i="130"/>
  <c r="D12" i="130" s="1"/>
  <c r="E12" i="130" s="1"/>
  <c r="B17" i="130"/>
  <c r="D17" i="130" s="1"/>
  <c r="E17" i="130" s="1"/>
  <c r="Q23" i="129"/>
  <c r="B21" i="130"/>
  <c r="D21" i="130" s="1"/>
  <c r="E21" i="130" s="1"/>
  <c r="Q31" i="129"/>
  <c r="Q11" i="129"/>
  <c r="C8" i="130"/>
  <c r="B9" i="130"/>
  <c r="D9" i="130" s="1"/>
  <c r="E9" i="130" s="1"/>
  <c r="Q12" i="129"/>
  <c r="B15" i="130"/>
  <c r="D15" i="130" s="1"/>
  <c r="E15" i="130" s="1"/>
  <c r="Q20" i="129"/>
  <c r="Q28" i="129"/>
  <c r="P29" i="127"/>
  <c r="P13" i="127"/>
  <c r="R13" i="127" s="1"/>
  <c r="O29" i="127"/>
  <c r="R29" i="127" s="1"/>
  <c r="O21" i="127"/>
  <c r="R21" i="127" s="1"/>
  <c r="O13" i="127"/>
  <c r="Q26" i="127"/>
  <c r="R28" i="127"/>
  <c r="O35" i="127"/>
  <c r="R35" i="127" s="1"/>
  <c r="O18" i="127"/>
  <c r="P18" i="127"/>
  <c r="R24" i="127"/>
  <c r="R16" i="127"/>
  <c r="O10" i="127"/>
  <c r="R10" i="127" s="1"/>
  <c r="O26" i="127"/>
  <c r="R26" i="127" s="1"/>
  <c r="P27" i="127"/>
  <c r="R27" i="127" s="1"/>
  <c r="R34" i="127"/>
  <c r="P31" i="127"/>
  <c r="O31" i="127"/>
  <c r="R31" i="127" s="1"/>
  <c r="R20" i="127"/>
  <c r="Q22" i="127"/>
  <c r="R22" i="127" s="1"/>
  <c r="O23" i="127"/>
  <c r="R23" i="127" s="1"/>
  <c r="O30" i="127"/>
  <c r="P30" i="127"/>
  <c r="R12" i="127"/>
  <c r="R18" i="127"/>
  <c r="R15" i="127"/>
  <c r="P8" i="127"/>
  <c r="O8" i="127"/>
  <c r="R33" i="127"/>
  <c r="R25" i="127"/>
  <c r="R17" i="127"/>
  <c r="R9" i="127"/>
  <c r="D23" i="124"/>
  <c r="E23" i="124" s="1"/>
  <c r="G23" i="124" s="1"/>
  <c r="D22" i="124"/>
  <c r="E22" i="124" s="1"/>
  <c r="F22" i="124" s="1"/>
  <c r="H22" i="124" s="1"/>
  <c r="D21" i="124"/>
  <c r="E21" i="124" s="1"/>
  <c r="G21" i="124" s="1"/>
  <c r="D20" i="124"/>
  <c r="E20" i="124" s="1"/>
  <c r="F20" i="124" s="1"/>
  <c r="H20" i="124" s="1"/>
  <c r="D19" i="124"/>
  <c r="E19" i="124" s="1"/>
  <c r="F19" i="124" s="1"/>
  <c r="H19" i="124" s="1"/>
  <c r="D18" i="124"/>
  <c r="E18" i="124" s="1"/>
  <c r="F18" i="124" s="1"/>
  <c r="H18" i="124" s="1"/>
  <c r="D17" i="124"/>
  <c r="E17" i="124" s="1"/>
  <c r="D16" i="124"/>
  <c r="E16" i="124" s="1"/>
  <c r="D15" i="124"/>
  <c r="E15" i="124" s="1"/>
  <c r="D14" i="124"/>
  <c r="E14" i="124" s="1"/>
  <c r="D13" i="124"/>
  <c r="E13" i="124" s="1"/>
  <c r="D12" i="124"/>
  <c r="E12" i="124" s="1"/>
  <c r="D11" i="124"/>
  <c r="E11" i="124" s="1"/>
  <c r="D7" i="124"/>
  <c r="E7" i="124" s="1"/>
  <c r="D8" i="124"/>
  <c r="E8" i="124" s="1"/>
  <c r="D9" i="124"/>
  <c r="E9" i="124" s="1"/>
  <c r="D10" i="124"/>
  <c r="E10" i="124" s="1"/>
  <c r="D10" i="130" l="1"/>
  <c r="E10" i="130" s="1"/>
  <c r="U26" i="129"/>
  <c r="U17" i="129"/>
  <c r="R14" i="127"/>
  <c r="D8" i="130"/>
  <c r="E8" i="130" s="1"/>
  <c r="F8" i="130" s="1"/>
  <c r="H8" i="130" s="1"/>
  <c r="R11" i="129"/>
  <c r="T11" i="129"/>
  <c r="S11" i="129"/>
  <c r="G8" i="130"/>
  <c r="S12" i="129"/>
  <c r="T12" i="129"/>
  <c r="R12" i="129"/>
  <c r="S23" i="129"/>
  <c r="R23" i="129"/>
  <c r="T23" i="129"/>
  <c r="R14" i="129"/>
  <c r="S14" i="129"/>
  <c r="T14" i="129"/>
  <c r="F23" i="130"/>
  <c r="H23" i="130" s="1"/>
  <c r="G23" i="130"/>
  <c r="T18" i="129"/>
  <c r="S18" i="129"/>
  <c r="R18" i="129"/>
  <c r="U24" i="129"/>
  <c r="G10" i="130"/>
  <c r="F10" i="130"/>
  <c r="H10" i="130" s="1"/>
  <c r="R27" i="129"/>
  <c r="S27" i="129"/>
  <c r="T27" i="129"/>
  <c r="R10" i="129"/>
  <c r="T10" i="129"/>
  <c r="S10" i="129"/>
  <c r="U30" i="129"/>
  <c r="T28" i="129"/>
  <c r="S28" i="129"/>
  <c r="R28" i="129"/>
  <c r="F12" i="130"/>
  <c r="H12" i="130" s="1"/>
  <c r="G12" i="130"/>
  <c r="R35" i="129"/>
  <c r="T35" i="129"/>
  <c r="S35" i="129"/>
  <c r="R13" i="129"/>
  <c r="S13" i="129"/>
  <c r="T13" i="129"/>
  <c r="S20" i="129"/>
  <c r="R20" i="129"/>
  <c r="T20" i="129"/>
  <c r="F9" i="130"/>
  <c r="H9" i="130" s="1"/>
  <c r="G9" i="130"/>
  <c r="S31" i="129"/>
  <c r="R31" i="129"/>
  <c r="T31" i="129"/>
  <c r="F17" i="130"/>
  <c r="H17" i="130" s="1"/>
  <c r="G17" i="130"/>
  <c r="S22" i="129"/>
  <c r="R22" i="129"/>
  <c r="T22" i="129"/>
  <c r="F11" i="130"/>
  <c r="H11" i="130" s="1"/>
  <c r="G11" i="130"/>
  <c r="G14" i="130"/>
  <c r="F14" i="130"/>
  <c r="H14" i="130" s="1"/>
  <c r="U9" i="129"/>
  <c r="U32" i="129"/>
  <c r="T29" i="129"/>
  <c r="R29" i="129"/>
  <c r="S29" i="129"/>
  <c r="U34" i="129"/>
  <c r="S16" i="129"/>
  <c r="T16" i="129"/>
  <c r="R16" i="129"/>
  <c r="F19" i="130"/>
  <c r="H19" i="130" s="1"/>
  <c r="G19" i="130"/>
  <c r="U21" i="129"/>
  <c r="F7" i="130"/>
  <c r="H7" i="130" s="1"/>
  <c r="G7" i="130"/>
  <c r="S33" i="129"/>
  <c r="R33" i="129"/>
  <c r="T33" i="129"/>
  <c r="G18" i="130"/>
  <c r="F18" i="130"/>
  <c r="H18" i="130" s="1"/>
  <c r="F15" i="130"/>
  <c r="H15" i="130" s="1"/>
  <c r="G15" i="130"/>
  <c r="F21" i="130"/>
  <c r="H21" i="130" s="1"/>
  <c r="G21" i="130"/>
  <c r="F16" i="130"/>
  <c r="H16" i="130" s="1"/>
  <c r="G16" i="130"/>
  <c r="S15" i="129"/>
  <c r="R15" i="129"/>
  <c r="T15" i="129"/>
  <c r="T19" i="129"/>
  <c r="R19" i="129"/>
  <c r="S19" i="129"/>
  <c r="U8" i="129"/>
  <c r="S25" i="129"/>
  <c r="R25" i="129"/>
  <c r="T25" i="129"/>
  <c r="G20" i="130"/>
  <c r="F20" i="130"/>
  <c r="H20" i="130" s="1"/>
  <c r="F13" i="130"/>
  <c r="H13" i="130" s="1"/>
  <c r="G13" i="130"/>
  <c r="F22" i="130"/>
  <c r="H22" i="130" s="1"/>
  <c r="G22" i="130"/>
  <c r="G20" i="124"/>
  <c r="F23" i="124"/>
  <c r="H23" i="124" s="1"/>
  <c r="G22" i="124"/>
  <c r="G18" i="124"/>
  <c r="F21" i="124"/>
  <c r="H21" i="124" s="1"/>
  <c r="R30" i="127"/>
  <c r="G19" i="124"/>
  <c r="R8" i="127"/>
  <c r="G9" i="124"/>
  <c r="F9" i="124"/>
  <c r="H9" i="124" s="1"/>
  <c r="G10" i="124"/>
  <c r="F10" i="124"/>
  <c r="H10" i="124" s="1"/>
  <c r="G8" i="124"/>
  <c r="F8" i="124"/>
  <c r="H8" i="124" s="1"/>
  <c r="G11" i="124"/>
  <c r="F11" i="124"/>
  <c r="H11" i="124" s="1"/>
  <c r="G17" i="124"/>
  <c r="F17" i="124"/>
  <c r="H17" i="124" s="1"/>
  <c r="G7" i="124"/>
  <c r="F7" i="124"/>
  <c r="H7" i="124" s="1"/>
  <c r="G12" i="124"/>
  <c r="F12" i="124"/>
  <c r="H12" i="124" s="1"/>
  <c r="G13" i="124"/>
  <c r="F13" i="124"/>
  <c r="H13" i="124" s="1"/>
  <c r="G14" i="124"/>
  <c r="F14" i="124"/>
  <c r="H14" i="124" s="1"/>
  <c r="G15" i="124"/>
  <c r="F15" i="124"/>
  <c r="H15" i="124" s="1"/>
  <c r="G16" i="124"/>
  <c r="F16" i="124"/>
  <c r="H16" i="124" s="1"/>
  <c r="U15" i="129" l="1"/>
  <c r="U22" i="129"/>
  <c r="U28" i="129"/>
  <c r="U14" i="129"/>
  <c r="U12" i="129"/>
  <c r="U18" i="129"/>
  <c r="U25" i="129"/>
  <c r="U31" i="129"/>
  <c r="U35" i="129"/>
  <c r="U27" i="129"/>
  <c r="U16" i="129"/>
  <c r="U20" i="129"/>
  <c r="U13" i="129"/>
  <c r="U10" i="129"/>
  <c r="U23" i="129"/>
  <c r="U19" i="129"/>
  <c r="U33" i="129"/>
  <c r="U29" i="129"/>
  <c r="U11" i="129"/>
  <c r="K36" i="123"/>
  <c r="J36" i="123"/>
  <c r="I36" i="123"/>
  <c r="H36" i="123"/>
  <c r="F36" i="123"/>
  <c r="E36" i="123"/>
  <c r="D36" i="123"/>
  <c r="C36" i="123"/>
  <c r="B36" i="123"/>
  <c r="K35" i="123"/>
  <c r="J35" i="123"/>
  <c r="I35" i="123"/>
  <c r="H35" i="123"/>
  <c r="F35" i="123"/>
  <c r="E35" i="123"/>
  <c r="D35" i="123"/>
  <c r="C35" i="123"/>
  <c r="B35" i="123"/>
  <c r="K34" i="123"/>
  <c r="J34" i="123"/>
  <c r="I34" i="123"/>
  <c r="H34" i="123"/>
  <c r="F34" i="123"/>
  <c r="E34" i="123"/>
  <c r="D34" i="123"/>
  <c r="C34" i="123"/>
  <c r="B34" i="123"/>
  <c r="N34" i="123" s="1"/>
  <c r="K33" i="123"/>
  <c r="J33" i="123"/>
  <c r="I33" i="123"/>
  <c r="H33" i="123"/>
  <c r="F33" i="123"/>
  <c r="E33" i="123"/>
  <c r="D33" i="123"/>
  <c r="C33" i="123"/>
  <c r="B33" i="123"/>
  <c r="K32" i="123"/>
  <c r="J32" i="123"/>
  <c r="I32" i="123"/>
  <c r="H32" i="123"/>
  <c r="F32" i="123"/>
  <c r="E32" i="123"/>
  <c r="D32" i="123"/>
  <c r="C32" i="123"/>
  <c r="B32" i="123"/>
  <c r="K31" i="123"/>
  <c r="J31" i="123"/>
  <c r="I31" i="123"/>
  <c r="H31" i="123"/>
  <c r="F31" i="123"/>
  <c r="E31" i="123"/>
  <c r="D31" i="123"/>
  <c r="C31" i="123"/>
  <c r="B31" i="123"/>
  <c r="K30" i="123"/>
  <c r="J30" i="123"/>
  <c r="I30" i="123"/>
  <c r="H30" i="123"/>
  <c r="F30" i="123"/>
  <c r="E30" i="123"/>
  <c r="D30" i="123"/>
  <c r="C30" i="123"/>
  <c r="B30" i="123"/>
  <c r="N30" i="123" s="1"/>
  <c r="K29" i="123"/>
  <c r="J29" i="123"/>
  <c r="I29" i="123"/>
  <c r="H29" i="123"/>
  <c r="F29" i="123"/>
  <c r="E29" i="123"/>
  <c r="D29" i="123"/>
  <c r="C29" i="123"/>
  <c r="B29" i="123"/>
  <c r="K28" i="123"/>
  <c r="J28" i="123"/>
  <c r="I28" i="123"/>
  <c r="H28" i="123"/>
  <c r="F28" i="123"/>
  <c r="E28" i="123"/>
  <c r="D28" i="123"/>
  <c r="C28" i="123"/>
  <c r="B28" i="123"/>
  <c r="K27" i="123"/>
  <c r="J27" i="123"/>
  <c r="I27" i="123"/>
  <c r="H27" i="123"/>
  <c r="F27" i="123"/>
  <c r="E27" i="123"/>
  <c r="D27" i="123"/>
  <c r="C27" i="123"/>
  <c r="B27" i="123"/>
  <c r="K26" i="123"/>
  <c r="J26" i="123"/>
  <c r="I26" i="123"/>
  <c r="H26" i="123"/>
  <c r="F26" i="123"/>
  <c r="E26" i="123"/>
  <c r="D26" i="123"/>
  <c r="C26" i="123"/>
  <c r="B26" i="123"/>
  <c r="N26" i="123" s="1"/>
  <c r="K25" i="123"/>
  <c r="J25" i="123"/>
  <c r="I25" i="123"/>
  <c r="H25" i="123"/>
  <c r="F25" i="123"/>
  <c r="E25" i="123"/>
  <c r="D25" i="123"/>
  <c r="C25" i="123"/>
  <c r="B25" i="123"/>
  <c r="K24" i="123"/>
  <c r="J24" i="123"/>
  <c r="I24" i="123"/>
  <c r="H24" i="123"/>
  <c r="F24" i="123"/>
  <c r="E24" i="123"/>
  <c r="D24" i="123"/>
  <c r="C24" i="123"/>
  <c r="B24" i="123"/>
  <c r="K23" i="123"/>
  <c r="J23" i="123"/>
  <c r="I23" i="123"/>
  <c r="H23" i="123"/>
  <c r="F23" i="123"/>
  <c r="E23" i="123"/>
  <c r="D23" i="123"/>
  <c r="C23" i="123"/>
  <c r="B23" i="123"/>
  <c r="K22" i="123"/>
  <c r="J22" i="123"/>
  <c r="I22" i="123"/>
  <c r="H22" i="123"/>
  <c r="F22" i="123"/>
  <c r="E22" i="123"/>
  <c r="D22" i="123"/>
  <c r="C22" i="123"/>
  <c r="B22" i="123"/>
  <c r="N22" i="123" s="1"/>
  <c r="J21" i="123"/>
  <c r="I21" i="123"/>
  <c r="H21" i="123"/>
  <c r="F21" i="123"/>
  <c r="E21" i="123"/>
  <c r="D21" i="123"/>
  <c r="C21" i="123"/>
  <c r="B21" i="123"/>
  <c r="K20" i="123"/>
  <c r="J20" i="123"/>
  <c r="I20" i="123"/>
  <c r="H20" i="123"/>
  <c r="F20" i="123"/>
  <c r="E20" i="123"/>
  <c r="D20" i="123"/>
  <c r="C20" i="123"/>
  <c r="B20" i="123"/>
  <c r="J19" i="123"/>
  <c r="I19" i="123"/>
  <c r="H19" i="123"/>
  <c r="F19" i="123"/>
  <c r="E19" i="123"/>
  <c r="D19" i="123"/>
  <c r="C19" i="123"/>
  <c r="B19" i="123"/>
  <c r="K18" i="123"/>
  <c r="J18" i="123"/>
  <c r="I18" i="123"/>
  <c r="H18" i="123"/>
  <c r="F18" i="123"/>
  <c r="E18" i="123"/>
  <c r="D18" i="123"/>
  <c r="C18" i="123"/>
  <c r="B18" i="123"/>
  <c r="J17" i="123"/>
  <c r="I17" i="123"/>
  <c r="H17" i="123"/>
  <c r="F17" i="123"/>
  <c r="E17" i="123"/>
  <c r="D17" i="123"/>
  <c r="C17" i="123"/>
  <c r="B17" i="123"/>
  <c r="K16" i="123"/>
  <c r="J16" i="123"/>
  <c r="I16" i="123"/>
  <c r="H16" i="123"/>
  <c r="F16" i="123"/>
  <c r="E16" i="123"/>
  <c r="D16" i="123"/>
  <c r="C16" i="123"/>
  <c r="B16" i="123"/>
  <c r="J15" i="123"/>
  <c r="I15" i="123"/>
  <c r="H15" i="123"/>
  <c r="F15" i="123"/>
  <c r="E15" i="123"/>
  <c r="D15" i="123"/>
  <c r="C15" i="123"/>
  <c r="B15" i="123"/>
  <c r="J14" i="123"/>
  <c r="I14" i="123"/>
  <c r="H14" i="123"/>
  <c r="F14" i="123"/>
  <c r="E14" i="123"/>
  <c r="D14" i="123"/>
  <c r="C14" i="123"/>
  <c r="B14" i="123"/>
  <c r="J13" i="123"/>
  <c r="I13" i="123"/>
  <c r="H13" i="123"/>
  <c r="F13" i="123"/>
  <c r="E13" i="123"/>
  <c r="D13" i="123"/>
  <c r="C13" i="123"/>
  <c r="B13" i="123"/>
  <c r="J12" i="123"/>
  <c r="I12" i="123"/>
  <c r="H12" i="123"/>
  <c r="F12" i="123"/>
  <c r="E12" i="123"/>
  <c r="D12" i="123"/>
  <c r="C12" i="123"/>
  <c r="B12" i="123"/>
  <c r="J11" i="123"/>
  <c r="I11" i="123"/>
  <c r="H11" i="123"/>
  <c r="F11" i="123"/>
  <c r="E11" i="123"/>
  <c r="D11" i="123"/>
  <c r="C11" i="123"/>
  <c r="B11" i="123"/>
  <c r="J10" i="123"/>
  <c r="I10" i="123"/>
  <c r="H10" i="123"/>
  <c r="F10" i="123"/>
  <c r="E10" i="123"/>
  <c r="D10" i="123"/>
  <c r="C10" i="123"/>
  <c r="B10" i="123"/>
  <c r="K9" i="123"/>
  <c r="J9" i="123"/>
  <c r="I9" i="123"/>
  <c r="H9" i="123"/>
  <c r="F9" i="123"/>
  <c r="D9" i="123"/>
  <c r="C9" i="123"/>
  <c r="B9" i="123"/>
  <c r="K8" i="123"/>
  <c r="J8" i="123"/>
  <c r="I8" i="123"/>
  <c r="H8" i="123"/>
  <c r="F8" i="123"/>
  <c r="E8" i="123"/>
  <c r="D8" i="123"/>
  <c r="C8" i="123"/>
  <c r="B8" i="123"/>
  <c r="R7" i="123"/>
  <c r="N8" i="123" l="1"/>
  <c r="N11" i="123"/>
  <c r="N13" i="123"/>
  <c r="N15" i="123"/>
  <c r="Q15" i="123" s="1"/>
  <c r="N23" i="123"/>
  <c r="N27" i="123"/>
  <c r="N31" i="123"/>
  <c r="N35" i="123"/>
  <c r="Q35" i="123" s="1"/>
  <c r="N18" i="123"/>
  <c r="N24" i="123"/>
  <c r="N28" i="123"/>
  <c r="N32" i="123"/>
  <c r="O32" i="123" s="1"/>
  <c r="N36" i="123"/>
  <c r="N19" i="123"/>
  <c r="N25" i="123"/>
  <c r="N29" i="123"/>
  <c r="P29" i="123" s="1"/>
  <c r="N33" i="123"/>
  <c r="N12" i="123"/>
  <c r="N16" i="123"/>
  <c r="N21" i="123"/>
  <c r="P21" i="123" s="1"/>
  <c r="N10" i="123"/>
  <c r="N14" i="123"/>
  <c r="N17" i="123"/>
  <c r="N20" i="123"/>
  <c r="O20" i="123" s="1"/>
  <c r="Q8" i="123"/>
  <c r="O8" i="123"/>
  <c r="P8" i="123"/>
  <c r="N9" i="123"/>
  <c r="P10" i="123"/>
  <c r="Q10" i="123"/>
  <c r="O10" i="123"/>
  <c r="P11" i="123"/>
  <c r="Q11" i="123"/>
  <c r="O11" i="123"/>
  <c r="P12" i="123"/>
  <c r="Q12" i="123"/>
  <c r="O12" i="123"/>
  <c r="P13" i="123"/>
  <c r="Q13" i="123"/>
  <c r="O13" i="123"/>
  <c r="P14" i="123"/>
  <c r="Q14" i="123"/>
  <c r="O14" i="123"/>
  <c r="P15" i="123"/>
  <c r="P16" i="123"/>
  <c r="Q16" i="123"/>
  <c r="O16" i="123"/>
  <c r="P17" i="123"/>
  <c r="Q17" i="123"/>
  <c r="O17" i="123"/>
  <c r="P18" i="123"/>
  <c r="Q18" i="123"/>
  <c r="O18" i="123"/>
  <c r="P19" i="123"/>
  <c r="Q19" i="123"/>
  <c r="O19" i="123"/>
  <c r="P22" i="123"/>
  <c r="Q22" i="123"/>
  <c r="O22" i="123"/>
  <c r="P23" i="123"/>
  <c r="Q23" i="123"/>
  <c r="O23" i="123"/>
  <c r="P24" i="123"/>
  <c r="Q24" i="123"/>
  <c r="O24" i="123"/>
  <c r="P25" i="123"/>
  <c r="Q25" i="123"/>
  <c r="O25" i="123"/>
  <c r="P26" i="123"/>
  <c r="Q26" i="123"/>
  <c r="O26" i="123"/>
  <c r="P27" i="123"/>
  <c r="Q27" i="123"/>
  <c r="O27" i="123"/>
  <c r="P28" i="123"/>
  <c r="Q28" i="123"/>
  <c r="O28" i="123"/>
  <c r="O29" i="123"/>
  <c r="P30" i="123"/>
  <c r="Q30" i="123"/>
  <c r="O30" i="123"/>
  <c r="P31" i="123"/>
  <c r="Q31" i="123"/>
  <c r="O31" i="123"/>
  <c r="P33" i="123"/>
  <c r="Q33" i="123"/>
  <c r="O33" i="123"/>
  <c r="P34" i="123"/>
  <c r="Q34" i="123"/>
  <c r="O34" i="123"/>
  <c r="P36" i="123"/>
  <c r="Q36" i="123"/>
  <c r="O36" i="123"/>
  <c r="N9" i="122"/>
  <c r="N10" i="122"/>
  <c r="N11" i="122"/>
  <c r="N12" i="122"/>
  <c r="N13" i="122"/>
  <c r="N14" i="122"/>
  <c r="N15" i="122"/>
  <c r="N16" i="122"/>
  <c r="N17" i="122"/>
  <c r="N18" i="122"/>
  <c r="N19" i="122"/>
  <c r="N20" i="122"/>
  <c r="N21" i="122"/>
  <c r="N22" i="122"/>
  <c r="N23" i="122"/>
  <c r="N24" i="122"/>
  <c r="N25" i="122"/>
  <c r="N26" i="122"/>
  <c r="N27" i="122"/>
  <c r="N28" i="122"/>
  <c r="N29" i="122"/>
  <c r="N30" i="122"/>
  <c r="N31" i="122"/>
  <c r="N32" i="122"/>
  <c r="N33" i="122"/>
  <c r="N34" i="122"/>
  <c r="N35" i="122"/>
  <c r="N36" i="122"/>
  <c r="N8" i="122"/>
  <c r="Q32" i="123" l="1"/>
  <c r="R30" i="123"/>
  <c r="O21" i="123"/>
  <c r="P35" i="123"/>
  <c r="R35" i="123" s="1"/>
  <c r="R34" i="123"/>
  <c r="R26" i="123"/>
  <c r="R22" i="123"/>
  <c r="Q20" i="123"/>
  <c r="R18" i="123"/>
  <c r="P32" i="123"/>
  <c r="R32" i="123" s="1"/>
  <c r="Q29" i="123"/>
  <c r="R29" i="123" s="1"/>
  <c r="Q21" i="123"/>
  <c r="R21" i="123" s="1"/>
  <c r="P20" i="123"/>
  <c r="O35" i="123"/>
  <c r="O15" i="123"/>
  <c r="R36" i="123"/>
  <c r="R28" i="123"/>
  <c r="R24" i="123"/>
  <c r="R16" i="123"/>
  <c r="R12" i="123"/>
  <c r="R14" i="123"/>
  <c r="R10" i="123"/>
  <c r="R33" i="123"/>
  <c r="R31" i="123"/>
  <c r="R27" i="123"/>
  <c r="R25" i="123"/>
  <c r="R23" i="123"/>
  <c r="R19" i="123"/>
  <c r="R17" i="123"/>
  <c r="R15" i="123"/>
  <c r="R13" i="123"/>
  <c r="R11" i="123"/>
  <c r="P9" i="123"/>
  <c r="O9" i="123"/>
  <c r="Q9" i="123"/>
  <c r="R8" i="123"/>
  <c r="D35" i="103"/>
  <c r="D35" i="127" s="1"/>
  <c r="E35" i="103"/>
  <c r="E35" i="127" s="1"/>
  <c r="H35" i="129" s="1"/>
  <c r="R20" i="123" l="1"/>
  <c r="G35" i="129"/>
  <c r="O35" i="129" s="1"/>
  <c r="L35" i="127"/>
  <c r="R9" i="123"/>
  <c r="N35" i="103"/>
  <c r="O35" i="103" s="1"/>
  <c r="Q35" i="103" l="1"/>
  <c r="P35" i="103"/>
  <c r="D9" i="103"/>
  <c r="D9" i="127" s="1"/>
  <c r="D10" i="103"/>
  <c r="D10" i="127" s="1"/>
  <c r="E10" i="103"/>
  <c r="E10" i="127" s="1"/>
  <c r="H10" i="129" s="1"/>
  <c r="D11" i="103"/>
  <c r="D11" i="127" s="1"/>
  <c r="E11" i="103"/>
  <c r="E11" i="127" s="1"/>
  <c r="H11" i="129" s="1"/>
  <c r="D12" i="103"/>
  <c r="D12" i="127" s="1"/>
  <c r="E12" i="103"/>
  <c r="E12" i="127" s="1"/>
  <c r="H12" i="129" s="1"/>
  <c r="D13" i="103"/>
  <c r="D13" i="127" s="1"/>
  <c r="E13" i="103"/>
  <c r="E13" i="127" s="1"/>
  <c r="H13" i="129" s="1"/>
  <c r="D14" i="103"/>
  <c r="D14" i="127" s="1"/>
  <c r="E14" i="103"/>
  <c r="E14" i="127" s="1"/>
  <c r="H14" i="129" s="1"/>
  <c r="D15" i="103"/>
  <c r="D15" i="127" s="1"/>
  <c r="E15" i="103"/>
  <c r="E15" i="127" s="1"/>
  <c r="H15" i="129" s="1"/>
  <c r="D16" i="103"/>
  <c r="D16" i="127" s="1"/>
  <c r="E16" i="103"/>
  <c r="E16" i="127" s="1"/>
  <c r="H16" i="129" s="1"/>
  <c r="D17" i="103"/>
  <c r="D17" i="127" s="1"/>
  <c r="E17" i="103"/>
  <c r="E17" i="127" s="1"/>
  <c r="H17" i="129" s="1"/>
  <c r="D18" i="103"/>
  <c r="D18" i="127" s="1"/>
  <c r="E18" i="103"/>
  <c r="E18" i="127" s="1"/>
  <c r="H18" i="129" s="1"/>
  <c r="D19" i="103"/>
  <c r="D19" i="127" s="1"/>
  <c r="E19" i="103"/>
  <c r="E19" i="127" s="1"/>
  <c r="H19" i="129" s="1"/>
  <c r="D20" i="103"/>
  <c r="D20" i="127" s="1"/>
  <c r="E20" i="103"/>
  <c r="E20" i="127" s="1"/>
  <c r="H20" i="129" s="1"/>
  <c r="D21" i="103"/>
  <c r="D21" i="127" s="1"/>
  <c r="E21" i="103"/>
  <c r="E21" i="127" s="1"/>
  <c r="H21" i="129" s="1"/>
  <c r="D22" i="103"/>
  <c r="D22" i="127" s="1"/>
  <c r="E22" i="103"/>
  <c r="E22" i="127" s="1"/>
  <c r="H22" i="129" s="1"/>
  <c r="D23" i="103"/>
  <c r="D23" i="127" s="1"/>
  <c r="E23" i="103"/>
  <c r="E23" i="127" s="1"/>
  <c r="H23" i="129" s="1"/>
  <c r="D24" i="103"/>
  <c r="D24" i="127" s="1"/>
  <c r="E24" i="103"/>
  <c r="E24" i="127" s="1"/>
  <c r="H24" i="129" s="1"/>
  <c r="D25" i="103"/>
  <c r="D25" i="127" s="1"/>
  <c r="E25" i="103"/>
  <c r="E25" i="127" s="1"/>
  <c r="H25" i="129" s="1"/>
  <c r="D26" i="103"/>
  <c r="D26" i="127" s="1"/>
  <c r="E26" i="103"/>
  <c r="E26" i="127" s="1"/>
  <c r="H26" i="129" s="1"/>
  <c r="D27" i="103"/>
  <c r="D27" i="127" s="1"/>
  <c r="E27" i="103"/>
  <c r="E27" i="127" s="1"/>
  <c r="H27" i="129" s="1"/>
  <c r="D28" i="103"/>
  <c r="D28" i="127" s="1"/>
  <c r="E28" i="103"/>
  <c r="E28" i="127" s="1"/>
  <c r="H28" i="129" s="1"/>
  <c r="D29" i="103"/>
  <c r="D29" i="127" s="1"/>
  <c r="E29" i="103"/>
  <c r="E29" i="127" s="1"/>
  <c r="H29" i="129" s="1"/>
  <c r="D30" i="103"/>
  <c r="D30" i="127" s="1"/>
  <c r="E30" i="103"/>
  <c r="E30" i="127" s="1"/>
  <c r="H30" i="129" s="1"/>
  <c r="D31" i="103"/>
  <c r="D31" i="127" s="1"/>
  <c r="E31" i="103"/>
  <c r="E31" i="127" s="1"/>
  <c r="H31" i="129" s="1"/>
  <c r="D32" i="103"/>
  <c r="D32" i="127" s="1"/>
  <c r="E32" i="103"/>
  <c r="E32" i="127" s="1"/>
  <c r="H32" i="129" s="1"/>
  <c r="D33" i="103"/>
  <c r="D33" i="127" s="1"/>
  <c r="E33" i="103"/>
  <c r="E33" i="127" s="1"/>
  <c r="H33" i="129" s="1"/>
  <c r="D34" i="103"/>
  <c r="D34" i="127" s="1"/>
  <c r="E34" i="103"/>
  <c r="E34" i="127" s="1"/>
  <c r="H34" i="129" s="1"/>
  <c r="E8" i="103"/>
  <c r="O36" i="122"/>
  <c r="O22" i="122"/>
  <c r="O23" i="122"/>
  <c r="O24" i="122"/>
  <c r="O25" i="122"/>
  <c r="O26" i="122"/>
  <c r="O27" i="122"/>
  <c r="O28" i="122"/>
  <c r="O29" i="122"/>
  <c r="O30" i="122"/>
  <c r="O31" i="122"/>
  <c r="O32" i="122"/>
  <c r="O33" i="122"/>
  <c r="O34" i="122"/>
  <c r="O35" i="122"/>
  <c r="O9" i="122"/>
  <c r="O10" i="122"/>
  <c r="O11" i="122"/>
  <c r="O12" i="122"/>
  <c r="O13" i="122"/>
  <c r="O14" i="122"/>
  <c r="O15" i="122"/>
  <c r="O16" i="122"/>
  <c r="O17" i="122"/>
  <c r="O18" i="122"/>
  <c r="P19" i="122"/>
  <c r="O20" i="122"/>
  <c r="O21" i="122"/>
  <c r="G21" i="122"/>
  <c r="G21" i="123" s="1"/>
  <c r="L21" i="123" s="1"/>
  <c r="G19" i="122"/>
  <c r="G17" i="122"/>
  <c r="G17" i="123" s="1"/>
  <c r="L17" i="123" s="1"/>
  <c r="G16" i="122"/>
  <c r="G16" i="123" s="1"/>
  <c r="L16" i="123" s="1"/>
  <c r="G34" i="129" l="1"/>
  <c r="O34" i="129" s="1"/>
  <c r="L34" i="127"/>
  <c r="G32" i="129"/>
  <c r="O32" i="129" s="1"/>
  <c r="L32" i="127"/>
  <c r="G30" i="129"/>
  <c r="O30" i="129" s="1"/>
  <c r="L30" i="127"/>
  <c r="G28" i="129"/>
  <c r="O28" i="129" s="1"/>
  <c r="L28" i="127"/>
  <c r="G26" i="129"/>
  <c r="O26" i="129" s="1"/>
  <c r="L26" i="127"/>
  <c r="G24" i="129"/>
  <c r="O24" i="129" s="1"/>
  <c r="L24" i="127"/>
  <c r="G22" i="129"/>
  <c r="O22" i="129" s="1"/>
  <c r="L22" i="127"/>
  <c r="G20" i="129"/>
  <c r="O20" i="129" s="1"/>
  <c r="L20" i="127"/>
  <c r="G18" i="129"/>
  <c r="O18" i="129" s="1"/>
  <c r="L18" i="127"/>
  <c r="G16" i="129"/>
  <c r="O16" i="129" s="1"/>
  <c r="L16" i="127"/>
  <c r="G14" i="129"/>
  <c r="O14" i="129" s="1"/>
  <c r="L14" i="127"/>
  <c r="G12" i="129"/>
  <c r="O12" i="129" s="1"/>
  <c r="L12" i="127"/>
  <c r="G10" i="129"/>
  <c r="O10" i="129" s="1"/>
  <c r="L10" i="127"/>
  <c r="G9" i="129"/>
  <c r="O9" i="129" s="1"/>
  <c r="L9" i="127"/>
  <c r="L8" i="103"/>
  <c r="E8" i="127"/>
  <c r="G33" i="129"/>
  <c r="O33" i="129" s="1"/>
  <c r="L33" i="127"/>
  <c r="G31" i="129"/>
  <c r="O31" i="129" s="1"/>
  <c r="L31" i="127"/>
  <c r="G29" i="129"/>
  <c r="O29" i="129" s="1"/>
  <c r="L29" i="127"/>
  <c r="G27" i="129"/>
  <c r="O27" i="129" s="1"/>
  <c r="L27" i="127"/>
  <c r="G25" i="129"/>
  <c r="O25" i="129" s="1"/>
  <c r="L25" i="127"/>
  <c r="G23" i="129"/>
  <c r="O23" i="129" s="1"/>
  <c r="L23" i="127"/>
  <c r="G21" i="129"/>
  <c r="O21" i="129" s="1"/>
  <c r="L21" i="127"/>
  <c r="G19" i="129"/>
  <c r="O19" i="129" s="1"/>
  <c r="L19" i="127"/>
  <c r="G17" i="129"/>
  <c r="O17" i="129" s="1"/>
  <c r="L17" i="127"/>
  <c r="G15" i="129"/>
  <c r="O15" i="129" s="1"/>
  <c r="L15" i="127"/>
  <c r="G13" i="129"/>
  <c r="O13" i="129" s="1"/>
  <c r="L13" i="127"/>
  <c r="G11" i="129"/>
  <c r="O11" i="129" s="1"/>
  <c r="L11" i="127"/>
  <c r="L19" i="122"/>
  <c r="G19" i="123"/>
  <c r="L19" i="123" s="1"/>
  <c r="L10" i="103"/>
  <c r="R35" i="103"/>
  <c r="N15" i="103"/>
  <c r="O15" i="103" s="1"/>
  <c r="P29" i="122"/>
  <c r="N14" i="103"/>
  <c r="O14" i="103" s="1"/>
  <c r="P33" i="122"/>
  <c r="P25" i="122"/>
  <c r="P20" i="122"/>
  <c r="P16" i="122"/>
  <c r="P9" i="122"/>
  <c r="P35" i="122"/>
  <c r="P31" i="122"/>
  <c r="P27" i="122"/>
  <c r="P23" i="122"/>
  <c r="P21" i="122"/>
  <c r="Q20" i="122"/>
  <c r="Q19" i="122"/>
  <c r="O19" i="122"/>
  <c r="P18" i="122"/>
  <c r="P17" i="122"/>
  <c r="Q16" i="122"/>
  <c r="P15" i="122"/>
  <c r="P14" i="122"/>
  <c r="P13" i="122"/>
  <c r="P12" i="122"/>
  <c r="P11" i="122"/>
  <c r="P10" i="122"/>
  <c r="Q9" i="122"/>
  <c r="R9" i="122" s="1"/>
  <c r="Q35" i="122"/>
  <c r="P34" i="122"/>
  <c r="Q33" i="122"/>
  <c r="P32" i="122"/>
  <c r="Q31" i="122"/>
  <c r="P30" i="122"/>
  <c r="Q29" i="122"/>
  <c r="P28" i="122"/>
  <c r="Q27" i="122"/>
  <c r="P26" i="122"/>
  <c r="Q25" i="122"/>
  <c r="P24" i="122"/>
  <c r="Q23" i="122"/>
  <c r="R23" i="122" s="1"/>
  <c r="P22" i="122"/>
  <c r="P36" i="122"/>
  <c r="R20" i="122"/>
  <c r="R19" i="122"/>
  <c r="R33" i="122"/>
  <c r="Q36" i="122"/>
  <c r="Q34" i="122"/>
  <c r="R34" i="122" s="1"/>
  <c r="Q32" i="122"/>
  <c r="Q30" i="122"/>
  <c r="R30" i="122" s="1"/>
  <c r="Q28" i="122"/>
  <c r="Q26" i="122"/>
  <c r="R26" i="122" s="1"/>
  <c r="Q24" i="122"/>
  <c r="Q22" i="122"/>
  <c r="R22" i="122" s="1"/>
  <c r="Q21" i="122"/>
  <c r="Q18" i="122"/>
  <c r="Q17" i="122"/>
  <c r="Q15" i="122"/>
  <c r="R15" i="122" s="1"/>
  <c r="Q14" i="122"/>
  <c r="Q13" i="122"/>
  <c r="Q12" i="122"/>
  <c r="Q11" i="122"/>
  <c r="R11" i="122" s="1"/>
  <c r="Q10" i="122"/>
  <c r="L21" i="122"/>
  <c r="L17" i="122"/>
  <c r="L16" i="122"/>
  <c r="Q15" i="103"/>
  <c r="R35" i="122" l="1"/>
  <c r="R25" i="122"/>
  <c r="R29" i="122"/>
  <c r="R17" i="122"/>
  <c r="R13" i="122"/>
  <c r="R31" i="122"/>
  <c r="R27" i="122"/>
  <c r="R16" i="122"/>
  <c r="R12" i="122"/>
  <c r="P15" i="103"/>
  <c r="R10" i="122"/>
  <c r="R14" i="122"/>
  <c r="R21" i="122"/>
  <c r="R36" i="122"/>
  <c r="H8" i="129"/>
  <c r="O8" i="129" s="1"/>
  <c r="L8" i="127"/>
  <c r="L36" i="127" s="1"/>
  <c r="R18" i="122"/>
  <c r="R24" i="122"/>
  <c r="R28" i="122"/>
  <c r="R32" i="122"/>
  <c r="Q14" i="103"/>
  <c r="P14" i="103"/>
  <c r="R15" i="103"/>
  <c r="N21" i="103"/>
  <c r="O21" i="103" s="1"/>
  <c r="L16" i="103"/>
  <c r="L18" i="103"/>
  <c r="L20" i="103"/>
  <c r="N22" i="103"/>
  <c r="O22" i="103" s="1"/>
  <c r="N23" i="103"/>
  <c r="O23" i="103" s="1"/>
  <c r="N24" i="103"/>
  <c r="O24" i="103" s="1"/>
  <c r="N25" i="103"/>
  <c r="O25" i="103" s="1"/>
  <c r="N26" i="103"/>
  <c r="O26" i="103" s="1"/>
  <c r="N27" i="103"/>
  <c r="O27" i="103" s="1"/>
  <c r="N28" i="103"/>
  <c r="O28" i="103" s="1"/>
  <c r="N29" i="103"/>
  <c r="O29" i="103" s="1"/>
  <c r="N30" i="103"/>
  <c r="O30" i="103" s="1"/>
  <c r="N31" i="103"/>
  <c r="O31" i="103" s="1"/>
  <c r="N32" i="103"/>
  <c r="O32" i="103" s="1"/>
  <c r="N33" i="103"/>
  <c r="O33" i="103" s="1"/>
  <c r="N34" i="103"/>
  <c r="O34" i="103" s="1"/>
  <c r="N20" i="103"/>
  <c r="O20" i="103" s="1"/>
  <c r="N19" i="103"/>
  <c r="O19" i="103" s="1"/>
  <c r="N18" i="103"/>
  <c r="O18" i="103" s="1"/>
  <c r="N17" i="103"/>
  <c r="O17" i="103" s="1"/>
  <c r="N16" i="103"/>
  <c r="O16" i="103" s="1"/>
  <c r="N13" i="103"/>
  <c r="O13" i="103" s="1"/>
  <c r="G8" i="122"/>
  <c r="G8" i="123" s="1"/>
  <c r="L8" i="123" s="1"/>
  <c r="G36" i="122"/>
  <c r="G35" i="122"/>
  <c r="G33" i="122"/>
  <c r="G31" i="122"/>
  <c r="G29" i="122"/>
  <c r="G27" i="122"/>
  <c r="G25" i="122"/>
  <c r="G34" i="122"/>
  <c r="G32" i="122"/>
  <c r="G30" i="122"/>
  <c r="G28" i="122"/>
  <c r="G26" i="122"/>
  <c r="G24" i="122"/>
  <c r="G23" i="122"/>
  <c r="G22" i="122"/>
  <c r="G20" i="122"/>
  <c r="G18" i="122"/>
  <c r="G15" i="122"/>
  <c r="G14" i="122"/>
  <c r="G13" i="122"/>
  <c r="G12" i="122"/>
  <c r="G11" i="122"/>
  <c r="G10" i="122"/>
  <c r="G10" i="123" s="1"/>
  <c r="L10" i="123" s="1"/>
  <c r="G9" i="122"/>
  <c r="G9" i="123" s="1"/>
  <c r="E9" i="122"/>
  <c r="E9" i="123" s="1"/>
  <c r="P8" i="122"/>
  <c r="R7" i="122"/>
  <c r="L9" i="123" l="1"/>
  <c r="L12" i="103"/>
  <c r="G12" i="123"/>
  <c r="L12" i="123" s="1"/>
  <c r="L17" i="103"/>
  <c r="G18" i="123"/>
  <c r="L18" i="123" s="1"/>
  <c r="L23" i="103"/>
  <c r="G24" i="123"/>
  <c r="L24" i="123" s="1"/>
  <c r="L31" i="103"/>
  <c r="G32" i="123"/>
  <c r="L32" i="123" s="1"/>
  <c r="L28" i="103"/>
  <c r="G29" i="123"/>
  <c r="L29" i="123" s="1"/>
  <c r="L35" i="103"/>
  <c r="G36" i="123"/>
  <c r="L36" i="123" s="1"/>
  <c r="L13" i="103"/>
  <c r="G13" i="123"/>
  <c r="L13" i="123" s="1"/>
  <c r="L19" i="103"/>
  <c r="G20" i="123"/>
  <c r="L20" i="123" s="1"/>
  <c r="L25" i="103"/>
  <c r="G26" i="123"/>
  <c r="L26" i="123" s="1"/>
  <c r="L33" i="103"/>
  <c r="G34" i="123"/>
  <c r="L34" i="123" s="1"/>
  <c r="L30" i="103"/>
  <c r="G31" i="123"/>
  <c r="L31" i="123" s="1"/>
  <c r="L14" i="103"/>
  <c r="G14" i="123"/>
  <c r="L14" i="123" s="1"/>
  <c r="L21" i="103"/>
  <c r="G22" i="123"/>
  <c r="L22" i="123" s="1"/>
  <c r="L27" i="103"/>
  <c r="G28" i="123"/>
  <c r="L28" i="123" s="1"/>
  <c r="L24" i="103"/>
  <c r="G25" i="123"/>
  <c r="L25" i="123" s="1"/>
  <c r="L32" i="103"/>
  <c r="G33" i="123"/>
  <c r="L33" i="123" s="1"/>
  <c r="L11" i="103"/>
  <c r="G11" i="123"/>
  <c r="L11" i="123" s="1"/>
  <c r="L15" i="103"/>
  <c r="G15" i="123"/>
  <c r="L15" i="123" s="1"/>
  <c r="L22" i="103"/>
  <c r="G23" i="123"/>
  <c r="L23" i="123" s="1"/>
  <c r="L29" i="103"/>
  <c r="G30" i="123"/>
  <c r="L30" i="123" s="1"/>
  <c r="L26" i="103"/>
  <c r="G27" i="123"/>
  <c r="L27" i="123" s="1"/>
  <c r="L34" i="103"/>
  <c r="G35" i="123"/>
  <c r="L35" i="123" s="1"/>
  <c r="R14" i="103"/>
  <c r="L13" i="122"/>
  <c r="L20" i="122"/>
  <c r="L26" i="122"/>
  <c r="L27" i="122"/>
  <c r="Q8" i="122"/>
  <c r="O8" i="122"/>
  <c r="L32" i="122"/>
  <c r="L28" i="122"/>
  <c r="L22" i="122"/>
  <c r="L14" i="122"/>
  <c r="L10" i="122"/>
  <c r="L9" i="122"/>
  <c r="L11" i="122"/>
  <c r="L12" i="122"/>
  <c r="L15" i="122"/>
  <c r="L18" i="122"/>
  <c r="L23" i="122"/>
  <c r="L24" i="122"/>
  <c r="L30" i="122"/>
  <c r="L34" i="122"/>
  <c r="L35" i="122"/>
  <c r="L36" i="122"/>
  <c r="L29" i="122"/>
  <c r="L25" i="122"/>
  <c r="L31" i="122"/>
  <c r="L33" i="122"/>
  <c r="P21" i="103"/>
  <c r="Q21" i="103"/>
  <c r="L9" i="103"/>
  <c r="P27" i="103"/>
  <c r="P16" i="103"/>
  <c r="P31" i="103"/>
  <c r="P23" i="103"/>
  <c r="P13" i="103"/>
  <c r="P18" i="103"/>
  <c r="P19" i="103"/>
  <c r="P33" i="103"/>
  <c r="P29" i="103"/>
  <c r="P25" i="103"/>
  <c r="P20" i="103"/>
  <c r="P34" i="103"/>
  <c r="Q33" i="103"/>
  <c r="P32" i="103"/>
  <c r="Q31" i="103"/>
  <c r="P30" i="103"/>
  <c r="Q29" i="103"/>
  <c r="P28" i="103"/>
  <c r="Q27" i="103"/>
  <c r="P26" i="103"/>
  <c r="Q25" i="103"/>
  <c r="P24" i="103"/>
  <c r="Q23" i="103"/>
  <c r="P22" i="103"/>
  <c r="Q19" i="103"/>
  <c r="P17" i="103"/>
  <c r="Q34" i="103"/>
  <c r="Q32" i="103"/>
  <c r="Q30" i="103"/>
  <c r="Q28" i="103"/>
  <c r="Q26" i="103"/>
  <c r="Q24" i="103"/>
  <c r="Q22" i="103"/>
  <c r="Q20" i="103"/>
  <c r="Q18" i="103"/>
  <c r="Q17" i="103"/>
  <c r="Q16" i="103"/>
  <c r="Q13" i="103"/>
  <c r="L8" i="122"/>
  <c r="L37" i="122" l="1"/>
  <c r="L37" i="123"/>
  <c r="L36" i="103"/>
  <c r="L38" i="103"/>
  <c r="L39" i="123"/>
  <c r="R8" i="122"/>
  <c r="R18" i="103"/>
  <c r="R23" i="103"/>
  <c r="R16" i="103"/>
  <c r="R17" i="103"/>
  <c r="R22" i="103"/>
  <c r="R26" i="103"/>
  <c r="R30" i="103"/>
  <c r="R34" i="103"/>
  <c r="R19" i="103"/>
  <c r="R21" i="103"/>
  <c r="R27" i="103"/>
  <c r="R29" i="103"/>
  <c r="R13" i="103"/>
  <c r="R20" i="103"/>
  <c r="R24" i="103"/>
  <c r="R28" i="103"/>
  <c r="R32" i="103"/>
  <c r="R25" i="103"/>
  <c r="R31" i="103"/>
  <c r="R33" i="103"/>
  <c r="I55" i="128" l="1"/>
  <c r="L38" i="127"/>
  <c r="N12" i="103"/>
  <c r="N11" i="103"/>
  <c r="N10" i="103"/>
  <c r="N9" i="103"/>
  <c r="R7" i="103"/>
  <c r="Q9" i="103" l="1"/>
  <c r="O9" i="103"/>
  <c r="P9" i="103"/>
  <c r="Q10" i="103"/>
  <c r="O10" i="103"/>
  <c r="P10" i="103"/>
  <c r="Q11" i="103"/>
  <c r="O11" i="103"/>
  <c r="P11" i="103"/>
  <c r="Q12" i="103"/>
  <c r="O12" i="103"/>
  <c r="P12" i="103"/>
  <c r="N8" i="103"/>
  <c r="R11" i="103" l="1"/>
  <c r="R9" i="103"/>
  <c r="P8" i="103"/>
  <c r="O8" i="103"/>
  <c r="Q8" i="103"/>
  <c r="R12" i="103"/>
  <c r="R10" i="103"/>
  <c r="R8" i="103" l="1"/>
</calcChain>
</file>

<file path=xl/sharedStrings.xml><?xml version="1.0" encoding="utf-8"?>
<sst xmlns="http://schemas.openxmlformats.org/spreadsheetml/2006/main" count="614" uniqueCount="140">
  <si>
    <t xml:space="preserve"> ASIG. JUEZ</t>
  </si>
  <si>
    <t>ASIG. ESP.
L. 19.529/97</t>
  </si>
  <si>
    <t>BASE 
CALCULO
INCENTIVO</t>
  </si>
  <si>
    <t>INCREM.</t>
  </si>
  <si>
    <t>B. SALUD
L.18.566-3</t>
  </si>
  <si>
    <t>B. AFP
L.18.675-10</t>
  </si>
  <si>
    <t>BON. UNICA
L.18.717-3Y4</t>
  </si>
  <si>
    <t>ASIG. MPAL.
D.L. 3551/81</t>
  </si>
  <si>
    <t>SUELDO
BASE</t>
  </si>
  <si>
    <t>EE 14</t>
  </si>
  <si>
    <t>EE 15</t>
  </si>
  <si>
    <t>EE 16</t>
  </si>
  <si>
    <t>EE 17</t>
  </si>
  <si>
    <t>EE 18</t>
  </si>
  <si>
    <t>OO 14</t>
  </si>
  <si>
    <t>OO 15</t>
  </si>
  <si>
    <t>OO 16</t>
  </si>
  <si>
    <t>OO 17</t>
  </si>
  <si>
    <t>OO 18</t>
  </si>
  <si>
    <t>ASIG. ALCALDE</t>
  </si>
  <si>
    <t>GRADO</t>
  </si>
  <si>
    <t>JUEZ</t>
  </si>
  <si>
    <t>Homologado</t>
  </si>
  <si>
    <t>Bonif. Gest.
Institucional
mensual</t>
  </si>
  <si>
    <t>Bonif. Gest.
Colectivo
mensual</t>
  </si>
  <si>
    <t>Bonif. Base
mensual</t>
  </si>
  <si>
    <t>TOTAL
HABERES
IMPONIBLE</t>
  </si>
  <si>
    <t>TOTAL 
PMG</t>
  </si>
  <si>
    <t>OO 13</t>
  </si>
  <si>
    <t>EE 12</t>
  </si>
  <si>
    <t>EE 13</t>
  </si>
  <si>
    <t>OO 19</t>
  </si>
  <si>
    <t>ASIG. PROFESIONAL</t>
  </si>
  <si>
    <t>EE 11</t>
  </si>
  <si>
    <t>AP 3</t>
  </si>
  <si>
    <t>AP 4</t>
  </si>
  <si>
    <t>AP 5</t>
  </si>
  <si>
    <t>AP 6</t>
  </si>
  <si>
    <t>AP 7</t>
  </si>
  <si>
    <t>AP 8</t>
  </si>
  <si>
    <t>AP 9</t>
  </si>
  <si>
    <t>EE 9</t>
  </si>
  <si>
    <t>AP 10</t>
  </si>
  <si>
    <t>EE 10</t>
  </si>
  <si>
    <t>AP 11</t>
  </si>
  <si>
    <t>CUADRO BASICO DE REMUNERACION AÑO 2016
LEY Nº 20.883
RIGE A CONTAR DEL 01-12-2015 AL 30-11-2016</t>
  </si>
  <si>
    <t>S/P 8</t>
  </si>
  <si>
    <t>CUADRO BASICO DE REMUNERACION AÑO 2017
LEY 20.975 del 23-11-2016
RIGE A CONTAR DEL 01-12-2016 AL 30-11-2017</t>
  </si>
  <si>
    <t>EE 8</t>
  </si>
  <si>
    <t>MUNICIPALIDAD DE CONCHALI
Personal y Remuneraciones</t>
  </si>
  <si>
    <t>SUELDO</t>
  </si>
  <si>
    <t>ASIG. MPAL.</t>
  </si>
  <si>
    <t>SUBTOTAL</t>
  </si>
  <si>
    <t>VALOR HORA</t>
  </si>
  <si>
    <t xml:space="preserve">VALOR HORA </t>
  </si>
  <si>
    <t>TOPE 40 HRS.</t>
  </si>
  <si>
    <t>BASE</t>
  </si>
  <si>
    <t>D.L. 3551/81</t>
  </si>
  <si>
    <t>NORMAL</t>
  </si>
  <si>
    <t>AL 25%</t>
  </si>
  <si>
    <t>TERRITORIO NACIONAL</t>
  </si>
  <si>
    <t>%</t>
  </si>
  <si>
    <t>E.U.S.</t>
  </si>
  <si>
    <t>1A</t>
  </si>
  <si>
    <t>VIÁTICOS ADMINISTRACIÓN MUNICIPAL</t>
  </si>
  <si>
    <t xml:space="preserve"> Art. 4 DFL 262/77 Modif por DS 1.363/92, Hda.</t>
  </si>
  <si>
    <t>Nivel Jerárquico (NJ)</t>
  </si>
  <si>
    <t>100% *</t>
  </si>
  <si>
    <t>1 NJ al 5 NJ</t>
  </si>
  <si>
    <t>6 NJ al 11 NJ</t>
  </si>
  <si>
    <t>12 NJ al 20 NJ</t>
  </si>
  <si>
    <t>* Afecto al límite del Art. 8 del D.F.L. N° 262, 1977, Min. Hacienda.</t>
  </si>
  <si>
    <t>CUADRO BASICO DE REMUNERACION AÑO 2018
LEY XXXXX del XX-XX-XXXX
RIGE A CONTAR DEL 01-01-2018 AL 30-11-2018</t>
  </si>
  <si>
    <t>CUADRO BASICO DE REMUNERACION AÑO 2018
LEY 21.050 del 07-12-2017
RIGE A CONTAR DEL 01-01-2018 AL 30-11-2018</t>
  </si>
  <si>
    <t>Rige a contar del 01-12-2017 al 30-11-2018</t>
  </si>
  <si>
    <t>VIATICOS AÑO 2018</t>
  </si>
  <si>
    <t>HORAS EXTRAS AÑO 2018</t>
  </si>
  <si>
    <t>2 ALCALDE</t>
  </si>
  <si>
    <t>3 DIRECTIVO</t>
  </si>
  <si>
    <t>4 DIRECTIVO</t>
  </si>
  <si>
    <t>5 DIRECTIVO</t>
  </si>
  <si>
    <t>6 DIRECTIVO</t>
  </si>
  <si>
    <t>7 DIRECTIVO</t>
  </si>
  <si>
    <t>8 DIRECTIVO</t>
  </si>
  <si>
    <t>9 DIRECTIVO</t>
  </si>
  <si>
    <t>6 PROFESIONAL</t>
  </si>
  <si>
    <t>7 PROFESIONAL</t>
  </si>
  <si>
    <t>8 PROFESIONAL</t>
  </si>
  <si>
    <t>9 PROFESIONAL</t>
  </si>
  <si>
    <t>10 PROFESIONAL</t>
  </si>
  <si>
    <t>11 PROFESIONAL</t>
  </si>
  <si>
    <t>8 JEFATURA</t>
  </si>
  <si>
    <t>9 JEFATURA</t>
  </si>
  <si>
    <t>10 JEFATURA</t>
  </si>
  <si>
    <t>11 JEFATURA</t>
  </si>
  <si>
    <t>9 TECNICO</t>
  </si>
  <si>
    <t>10 TECNICO</t>
  </si>
  <si>
    <t>11 TECNICO</t>
  </si>
  <si>
    <t>12 TECNICO</t>
  </si>
  <si>
    <t>13 TECNICO</t>
  </si>
  <si>
    <t>14 TECNICO</t>
  </si>
  <si>
    <t>15 TECNICO</t>
  </si>
  <si>
    <t>16 TECNICO</t>
  </si>
  <si>
    <t>11 ADMINISTRATIVO</t>
  </si>
  <si>
    <t>12 ADMINISTRATIVO</t>
  </si>
  <si>
    <t>13 ADMINISTRATIVO</t>
  </si>
  <si>
    <t>13 AUXILIAR CHOFER</t>
  </si>
  <si>
    <t>13 AUXILIAR</t>
  </si>
  <si>
    <t>14 ADMINISTRATIVO</t>
  </si>
  <si>
    <t>14 AUXILIAR CHOFER</t>
  </si>
  <si>
    <t>14 AUXILIAR</t>
  </si>
  <si>
    <t>15 AUXILIAR CHOFER</t>
  </si>
  <si>
    <t xml:space="preserve">15 AUXILIAR </t>
  </si>
  <si>
    <t>16 ADMINISTRATIVO</t>
  </si>
  <si>
    <t>16 AUXILIAR CHOFER</t>
  </si>
  <si>
    <t>16 AUXILIAR</t>
  </si>
  <si>
    <t>17 ADMINSITRATIVO</t>
  </si>
  <si>
    <t>17 AUXILIAR</t>
  </si>
  <si>
    <t>18 ADMINISTRATIVO</t>
  </si>
  <si>
    <t>18 AUXILIAR</t>
  </si>
  <si>
    <t>19 AUXILIAR</t>
  </si>
  <si>
    <t>15 ADMINISTRATIVO</t>
  </si>
  <si>
    <t>Rige a contar del 01-12-2018 al 30-11-2019</t>
  </si>
  <si>
    <t>VIATICOS AÑO 2019</t>
  </si>
  <si>
    <t>CUADRO BASICO DE REMUNERACION AÑO 2019
LEY 21.126 del 17-12-2018
RIGE A CONTAR DEL 01-12-2018 AL 30-11-2019</t>
  </si>
  <si>
    <t>HORAS EXTRAS AÑO 2019</t>
  </si>
  <si>
    <t>Alcalde</t>
  </si>
  <si>
    <t>Juez</t>
  </si>
  <si>
    <t>Directivo</t>
  </si>
  <si>
    <t>Directivo - Profesional</t>
  </si>
  <si>
    <t>Directivo - Profesional - Jefatura</t>
  </si>
  <si>
    <t>Técnico</t>
  </si>
  <si>
    <t>Profesional - Jefatura</t>
  </si>
  <si>
    <t>Técnico- Adminstrativo</t>
  </si>
  <si>
    <t>Técnico - Administrativo</t>
  </si>
  <si>
    <t>Auxiliar chofer - Auxiliar</t>
  </si>
  <si>
    <t>Administrativo</t>
  </si>
  <si>
    <t xml:space="preserve">Auxiliar </t>
  </si>
  <si>
    <t>Unidad Monetaria</t>
  </si>
  <si>
    <t>Pesos chilenos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</si>
</sst>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_(* #,##0.00_);_(* \(#,##0.00\);_(* &quot;-&quot;??_);_(@_)"/>
    <numFmt numFmtId="167" formatCode="#,##0_ ;[Red]\-#,##0\ "/>
    <numFmt numFmtId="168" formatCode="_-* #,##0.00\ _P_t_s_-;\-* #,##0.00\ _P_t_s_-;_-* &quot;-&quot;??\ _P_t_s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10"/>
      <name val="Bookman Old Style"/>
      <family val="1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8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2"/>
      <name val="Arial"/>
      <family val="2"/>
    </font>
    <font>
      <sz val="9"/>
      <name val="Bookman Old Style"/>
      <family val="1"/>
    </font>
    <font>
      <b/>
      <sz val="12"/>
      <name val="Bookman Old Style"/>
      <family val="1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36" fillId="0" borderId="0"/>
    <xf numFmtId="0" fontId="33" fillId="0" borderId="0"/>
    <xf numFmtId="0" fontId="34" fillId="0" borderId="0"/>
    <xf numFmtId="0" fontId="35" fillId="0" borderId="0"/>
    <xf numFmtId="9" fontId="2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8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38" fontId="0" fillId="0" borderId="0" xfId="0" applyNumberFormat="1"/>
    <xf numFmtId="0" fontId="28" fillId="0" borderId="1" xfId="0" applyFont="1" applyBorder="1" applyAlignment="1">
      <alignment horizontal="center"/>
    </xf>
    <xf numFmtId="0" fontId="0" fillId="0" borderId="0" xfId="0" applyBorder="1"/>
    <xf numFmtId="38" fontId="29" fillId="0" borderId="0" xfId="0" applyNumberFormat="1" applyFont="1"/>
    <xf numFmtId="38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38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0" fontId="26" fillId="3" borderId="1" xfId="5" applyNumberFormat="1" applyFont="1" applyFill="1" applyBorder="1" applyAlignment="1">
      <alignment horizontal="center" vertical="center" wrapText="1"/>
    </xf>
    <xf numFmtId="38" fontId="31" fillId="0" borderId="1" xfId="0" applyNumberFormat="1" applyFont="1" applyBorder="1"/>
    <xf numFmtId="38" fontId="32" fillId="2" borderId="1" xfId="0" applyNumberFormat="1" applyFont="1" applyFill="1" applyBorder="1"/>
    <xf numFmtId="38" fontId="31" fillId="4" borderId="1" xfId="0" applyNumberFormat="1" applyFont="1" applyFill="1" applyBorder="1"/>
    <xf numFmtId="38" fontId="0" fillId="0" borderId="0" xfId="0" applyNumberFormat="1" applyFill="1" applyBorder="1"/>
    <xf numFmtId="0" fontId="0" fillId="0" borderId="0" xfId="0" applyAlignment="1"/>
    <xf numFmtId="37" fontId="32" fillId="0" borderId="0" xfId="0" applyNumberFormat="1" applyFont="1"/>
    <xf numFmtId="0" fontId="29" fillId="0" borderId="0" xfId="0" applyFont="1"/>
    <xf numFmtId="0" fontId="23" fillId="0" borderId="0" xfId="0" applyFont="1"/>
    <xf numFmtId="0" fontId="0" fillId="0" borderId="0" xfId="0" applyFill="1"/>
    <xf numFmtId="3" fontId="0" fillId="0" borderId="0" xfId="0" applyNumberFormat="1"/>
    <xf numFmtId="38" fontId="32" fillId="2" borderId="3" xfId="0" applyNumberFormat="1" applyFont="1" applyFill="1" applyBorder="1"/>
    <xf numFmtId="0" fontId="28" fillId="0" borderId="3" xfId="0" applyFont="1" applyBorder="1" applyAlignment="1">
      <alignment horizontal="center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30" fillId="0" borderId="4" xfId="0" applyFont="1" applyBorder="1" applyAlignment="1">
      <alignment horizontal="center" vertical="center"/>
    </xf>
    <xf numFmtId="38" fontId="24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38" fontId="26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38" fontId="0" fillId="0" borderId="0" xfId="0" applyNumberFormat="1"/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/>
    </xf>
    <xf numFmtId="3" fontId="0" fillId="0" borderId="0" xfId="0" applyNumberFormat="1" applyFill="1"/>
    <xf numFmtId="37" fontId="32" fillId="0" borderId="0" xfId="0" applyNumberFormat="1" applyFont="1" applyFill="1"/>
    <xf numFmtId="167" fontId="31" fillId="0" borderId="1" xfId="0" applyNumberFormat="1" applyFont="1" applyBorder="1"/>
    <xf numFmtId="167" fontId="32" fillId="2" borderId="1" xfId="0" applyNumberFormat="1" applyFont="1" applyFill="1" applyBorder="1"/>
    <xf numFmtId="0" fontId="28" fillId="0" borderId="5" xfId="0" applyFont="1" applyBorder="1" applyAlignment="1">
      <alignment horizontal="center"/>
    </xf>
    <xf numFmtId="0" fontId="0" fillId="0" borderId="0" xfId="0" applyAlignment="1">
      <alignment wrapText="1"/>
    </xf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0" borderId="0" xfId="15"/>
    <xf numFmtId="0" fontId="29" fillId="0" borderId="0" xfId="15" applyFont="1" applyAlignment="1">
      <alignment horizontal="left" wrapText="1"/>
    </xf>
    <xf numFmtId="0" fontId="38" fillId="0" borderId="4" xfId="15" applyFont="1" applyBorder="1" applyAlignment="1">
      <alignment horizontal="center"/>
    </xf>
    <xf numFmtId="38" fontId="38" fillId="0" borderId="4" xfId="15" applyNumberFormat="1" applyFont="1" applyBorder="1" applyAlignment="1">
      <alignment horizontal="center"/>
    </xf>
    <xf numFmtId="0" fontId="26" fillId="0" borderId="4" xfId="15" applyFont="1" applyBorder="1" applyAlignment="1">
      <alignment horizontal="center"/>
    </xf>
    <xf numFmtId="0" fontId="26" fillId="2" borderId="4" xfId="15" applyFont="1" applyFill="1" applyBorder="1" applyAlignment="1">
      <alignment horizontal="center"/>
    </xf>
    <xf numFmtId="0" fontId="38" fillId="0" borderId="1" xfId="15" applyFont="1" applyBorder="1" applyAlignment="1">
      <alignment horizontal="center"/>
    </xf>
    <xf numFmtId="38" fontId="38" fillId="0" borderId="1" xfId="15" applyNumberFormat="1" applyFont="1" applyBorder="1" applyAlignment="1">
      <alignment horizontal="center"/>
    </xf>
    <xf numFmtId="0" fontId="26" fillId="0" borderId="1" xfId="15" applyFont="1" applyBorder="1" applyAlignment="1">
      <alignment horizontal="center"/>
    </xf>
    <xf numFmtId="9" fontId="32" fillId="2" borderId="1" xfId="15" applyNumberFormat="1" applyFont="1" applyFill="1" applyBorder="1" applyAlignment="1">
      <alignment horizontal="center"/>
    </xf>
    <xf numFmtId="9" fontId="25" fillId="2" borderId="1" xfId="15" applyNumberFormat="1" applyFont="1" applyFill="1" applyBorder="1" applyAlignment="1">
      <alignment horizontal="center"/>
    </xf>
    <xf numFmtId="0" fontId="39" fillId="0" borderId="5" xfId="15" applyFont="1" applyBorder="1" applyAlignment="1">
      <alignment horizontal="center"/>
    </xf>
    <xf numFmtId="38" fontId="40" fillId="0" borderId="5" xfId="15" applyNumberFormat="1" applyFont="1" applyBorder="1"/>
    <xf numFmtId="38" fontId="41" fillId="0" borderId="5" xfId="15" applyNumberFormat="1" applyFont="1" applyBorder="1"/>
    <xf numFmtId="38" fontId="41" fillId="2" borderId="5" xfId="15" applyNumberFormat="1" applyFont="1" applyFill="1" applyBorder="1"/>
    <xf numFmtId="38" fontId="39" fillId="0" borderId="0" xfId="15" applyNumberFormat="1" applyFont="1"/>
    <xf numFmtId="0" fontId="39" fillId="0" borderId="0" xfId="15" applyFont="1"/>
    <xf numFmtId="0" fontId="42" fillId="0" borderId="0" xfId="15" applyFont="1" applyAlignment="1">
      <alignment wrapText="1"/>
    </xf>
    <xf numFmtId="0" fontId="39" fillId="0" borderId="0" xfId="15" applyFont="1" applyAlignment="1">
      <alignment horizontal="center"/>
    </xf>
    <xf numFmtId="0" fontId="29" fillId="0" borderId="6" xfId="15" applyFont="1" applyBorder="1" applyAlignment="1">
      <alignment horizontal="center"/>
    </xf>
    <xf numFmtId="38" fontId="29" fillId="0" borderId="6" xfId="15" applyNumberFormat="1" applyFont="1" applyBorder="1" applyAlignment="1">
      <alignment horizontal="center"/>
    </xf>
    <xf numFmtId="9" fontId="29" fillId="0" borderId="6" xfId="15" applyNumberFormat="1" applyFont="1" applyBorder="1" applyAlignment="1">
      <alignment horizontal="center"/>
    </xf>
    <xf numFmtId="0" fontId="29" fillId="0" borderId="7" xfId="15" applyFont="1" applyBorder="1" applyAlignment="1">
      <alignment horizontal="center"/>
    </xf>
    <xf numFmtId="38" fontId="29" fillId="0" borderId="7" xfId="15" applyNumberFormat="1" applyFont="1" applyBorder="1" applyAlignment="1">
      <alignment horizontal="center"/>
    </xf>
    <xf numFmtId="9" fontId="29" fillId="0" borderId="7" xfId="15" applyNumberFormat="1" applyFont="1" applyBorder="1" applyAlignment="1">
      <alignment horizontal="center"/>
    </xf>
    <xf numFmtId="0" fontId="39" fillId="0" borderId="8" xfId="15" applyFont="1" applyBorder="1" applyAlignment="1">
      <alignment horizontal="center"/>
    </xf>
    <xf numFmtId="9" fontId="39" fillId="0" borderId="8" xfId="15" applyNumberFormat="1" applyFont="1" applyBorder="1"/>
    <xf numFmtId="38" fontId="39" fillId="0" borderId="8" xfId="15" applyNumberFormat="1" applyFont="1" applyBorder="1"/>
    <xf numFmtId="9" fontId="39" fillId="0" borderId="5" xfId="15" applyNumberFormat="1" applyFont="1" applyBorder="1"/>
    <xf numFmtId="38" fontId="39" fillId="0" borderId="5" xfId="15" applyNumberFormat="1" applyFont="1" applyBorder="1"/>
    <xf numFmtId="0" fontId="39" fillId="0" borderId="0" xfId="15" applyFont="1" applyBorder="1" applyAlignment="1">
      <alignment horizontal="center"/>
    </xf>
    <xf numFmtId="9" fontId="39" fillId="0" borderId="0" xfId="15" applyNumberFormat="1" applyFont="1" applyBorder="1"/>
    <xf numFmtId="38" fontId="29" fillId="0" borderId="0" xfId="15" applyNumberFormat="1" applyFont="1" applyBorder="1"/>
    <xf numFmtId="38" fontId="39" fillId="0" borderId="0" xfId="15" applyNumberFormat="1" applyFont="1" applyBorder="1"/>
    <xf numFmtId="0" fontId="45" fillId="0" borderId="12" xfId="0" applyFont="1" applyFill="1" applyBorder="1"/>
    <xf numFmtId="0" fontId="46" fillId="0" borderId="0" xfId="0" applyFont="1" applyBorder="1"/>
    <xf numFmtId="9" fontId="45" fillId="0" borderId="0" xfId="0" applyNumberFormat="1" applyFont="1" applyFill="1" applyBorder="1" applyAlignment="1">
      <alignment horizontal="center"/>
    </xf>
    <xf numFmtId="0" fontId="46" fillId="0" borderId="13" xfId="0" applyFont="1" applyBorder="1"/>
    <xf numFmtId="3" fontId="45" fillId="0" borderId="0" xfId="0" applyNumberFormat="1" applyFont="1" applyFill="1" applyBorder="1"/>
    <xf numFmtId="1" fontId="28" fillId="0" borderId="0" xfId="0" applyNumberFormat="1" applyFont="1" applyBorder="1" applyAlignment="1">
      <alignment vertical="center" wrapText="1"/>
    </xf>
    <xf numFmtId="38" fontId="39" fillId="0" borderId="1" xfId="15" applyNumberFormat="1" applyFont="1" applyBorder="1"/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38" fontId="24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9" fillId="0" borderId="0" xfId="15" applyFont="1" applyAlignment="1">
      <alignment horizontal="left" wrapText="1"/>
    </xf>
    <xf numFmtId="0" fontId="42" fillId="0" borderId="0" xfId="15" applyFont="1" applyAlignment="1">
      <alignment wrapText="1"/>
    </xf>
    <xf numFmtId="0" fontId="28" fillId="0" borderId="0" xfId="0" applyFont="1" applyFill="1" applyAlignment="1">
      <alignment wrapText="1"/>
    </xf>
    <xf numFmtId="38" fontId="24" fillId="0" borderId="2" xfId="0" applyNumberFormat="1" applyFont="1" applyFill="1" applyBorder="1" applyAlignment="1">
      <alignment horizontal="center" vertical="center" wrapText="1"/>
    </xf>
    <xf numFmtId="38" fontId="24" fillId="0" borderId="1" xfId="0" applyNumberFormat="1" applyFont="1" applyFill="1" applyBorder="1" applyAlignment="1">
      <alignment horizontal="center" vertical="center" wrapText="1"/>
    </xf>
    <xf numFmtId="167" fontId="31" fillId="0" borderId="1" xfId="0" applyNumberFormat="1" applyFont="1" applyFill="1" applyBorder="1"/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2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8" fontId="26" fillId="2" borderId="4" xfId="0" applyNumberFormat="1" applyFont="1" applyFill="1" applyBorder="1" applyAlignment="1">
      <alignment horizontal="center" vertical="center" wrapText="1"/>
    </xf>
    <xf numFmtId="38" fontId="26" fillId="2" borderId="2" xfId="0" applyNumberFormat="1" applyFont="1" applyFill="1" applyBorder="1" applyAlignment="1">
      <alignment horizontal="center" vertical="center" wrapText="1"/>
    </xf>
    <xf numFmtId="38" fontId="26" fillId="2" borderId="1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0" xfId="15" applyFont="1" applyAlignment="1">
      <alignment horizontal="left" wrapText="1"/>
    </xf>
    <xf numFmtId="0" fontId="37" fillId="0" borderId="0" xfId="15" applyFont="1" applyAlignment="1">
      <alignment horizontal="center"/>
    </xf>
    <xf numFmtId="0" fontId="45" fillId="0" borderId="14" xfId="0" applyFont="1" applyFill="1" applyBorder="1" applyAlignment="1">
      <alignment horizontal="left"/>
    </xf>
    <xf numFmtId="0" fontId="45" fillId="0" borderId="15" xfId="0" applyFont="1" applyFill="1" applyBorder="1" applyAlignment="1">
      <alignment horizontal="left"/>
    </xf>
    <xf numFmtId="0" fontId="45" fillId="0" borderId="16" xfId="0" applyFont="1" applyFill="1" applyBorder="1" applyAlignment="1">
      <alignment horizontal="left"/>
    </xf>
    <xf numFmtId="0" fontId="42" fillId="0" borderId="0" xfId="15" applyFont="1" applyAlignment="1">
      <alignment wrapText="1"/>
    </xf>
    <xf numFmtId="0" fontId="43" fillId="0" borderId="0" xfId="15" applyFont="1" applyAlignment="1">
      <alignment horizontal="center"/>
    </xf>
    <xf numFmtId="0" fontId="44" fillId="0" borderId="9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left"/>
    </xf>
    <xf numFmtId="165" fontId="25" fillId="0" borderId="17" xfId="0" applyNumberFormat="1" applyFont="1" applyBorder="1" applyAlignment="1">
      <alignment horizontal="center"/>
    </xf>
  </cellXfs>
  <cellStyles count="114">
    <cellStyle name="Millares [0] 2" xfId="64"/>
    <cellStyle name="Millares 10" xfId="112"/>
    <cellStyle name="Millares 11" xfId="109"/>
    <cellStyle name="Millares 12" xfId="108"/>
    <cellStyle name="Millares 13" xfId="77"/>
    <cellStyle name="Millares 2" xfId="9"/>
    <cellStyle name="Millares 2 2" xfId="10"/>
    <cellStyle name="Millares 2 2 2" xfId="46"/>
    <cellStyle name="Millares 2 2 3" xfId="84"/>
    <cellStyle name="Millares 2 3" xfId="11"/>
    <cellStyle name="Millares 2 3 2" xfId="47"/>
    <cellStyle name="Millares 2 3 3" xfId="85"/>
    <cellStyle name="Millares 2 4" xfId="12"/>
    <cellStyle name="Millares 2 4 2" xfId="48"/>
    <cellStyle name="Millares 2 4 3" xfId="86"/>
    <cellStyle name="Millares 2 5" xfId="13"/>
    <cellStyle name="Millares 2 5 2" xfId="49"/>
    <cellStyle name="Millares 2 5 3" xfId="87"/>
    <cellStyle name="Millares 2 6" xfId="14"/>
    <cellStyle name="Millares 2 7" xfId="83"/>
    <cellStyle name="Millares 2 8" xfId="76"/>
    <cellStyle name="Millares 3" xfId="8"/>
    <cellStyle name="Millares 3 2" xfId="45"/>
    <cellStyle name="Millares 3 3" xfId="82"/>
    <cellStyle name="Millares 4" xfId="32"/>
    <cellStyle name="Millares 4 2" xfId="67"/>
    <cellStyle name="Millares 4 3" xfId="104"/>
    <cellStyle name="Millares 5" xfId="80"/>
    <cellStyle name="Millares 6" xfId="107"/>
    <cellStyle name="Millares 7" xfId="106"/>
    <cellStyle name="Millares 8" xfId="110"/>
    <cellStyle name="Millares 9" xfId="111"/>
    <cellStyle name="Normal" xfId="0" builtinId="0"/>
    <cellStyle name="Normal 10" xfId="24"/>
    <cellStyle name="Normal 10 2" xfId="58"/>
    <cellStyle name="Normal 10 3" xfId="96"/>
    <cellStyle name="Normal 11" xfId="25"/>
    <cellStyle name="Normal 11 2" xfId="59"/>
    <cellStyle name="Normal 11 3" xfId="97"/>
    <cellStyle name="Normal 12" xfId="26"/>
    <cellStyle name="Normal 12 2" xfId="60"/>
    <cellStyle name="Normal 12 3" xfId="98"/>
    <cellStyle name="Normal 13" xfId="27"/>
    <cellStyle name="Normal 13 2" xfId="61"/>
    <cellStyle name="Normal 13 3" xfId="99"/>
    <cellStyle name="Normal 14" xfId="28"/>
    <cellStyle name="Normal 14 2" xfId="62"/>
    <cellStyle name="Normal 14 3" xfId="100"/>
    <cellStyle name="Normal 15" xfId="29"/>
    <cellStyle name="Normal 15 2" xfId="63"/>
    <cellStyle name="Normal 15 3" xfId="101"/>
    <cellStyle name="Normal 16" xfId="30"/>
    <cellStyle name="Normal 16 2" xfId="65"/>
    <cellStyle name="Normal 16 3" xfId="102"/>
    <cellStyle name="Normal 17" xfId="31"/>
    <cellStyle name="Normal 17 2" xfId="66"/>
    <cellStyle name="Normal 17 3" xfId="103"/>
    <cellStyle name="Normal 18" xfId="33"/>
    <cellStyle name="Normal 18 2" xfId="68"/>
    <cellStyle name="Normal 18 3" xfId="105"/>
    <cellStyle name="Normal 19" xfId="34"/>
    <cellStyle name="Normal 19 2" xfId="69"/>
    <cellStyle name="Normal 2" xfId="1"/>
    <cellStyle name="Normal 2 2" xfId="16"/>
    <cellStyle name="Normal 2 2 2" xfId="50"/>
    <cellStyle name="Normal 2 2 3" xfId="88"/>
    <cellStyle name="Normal 2 3" xfId="17"/>
    <cellStyle name="Normal 2 3 2" xfId="51"/>
    <cellStyle name="Normal 2 3 3" xfId="89"/>
    <cellStyle name="Normal 2 4" xfId="18"/>
    <cellStyle name="Normal 2 4 2" xfId="52"/>
    <cellStyle name="Normal 2 4 3" xfId="90"/>
    <cellStyle name="Normal 2 5" xfId="19"/>
    <cellStyle name="Normal 2 5 2" xfId="53"/>
    <cellStyle name="Normal 2 5 3" xfId="91"/>
    <cellStyle name="Normal 2 6" xfId="15"/>
    <cellStyle name="Normal 2 7" xfId="41"/>
    <cellStyle name="Normal 2 7 2" xfId="78"/>
    <cellStyle name="Normal 20" xfId="35"/>
    <cellStyle name="Normal 20 2" xfId="70"/>
    <cellStyle name="Normal 21" xfId="36"/>
    <cellStyle name="Normal 21 2" xfId="71"/>
    <cellStyle name="Normal 22" xfId="37"/>
    <cellStyle name="Normal 22 2" xfId="72"/>
    <cellStyle name="Normal 23" xfId="38"/>
    <cellStyle name="Normal 23 2" xfId="73"/>
    <cellStyle name="Normal 24" xfId="39"/>
    <cellStyle name="Normal 24 2" xfId="74"/>
    <cellStyle name="Normal 25" xfId="40"/>
    <cellStyle name="Normal 26" xfId="75"/>
    <cellStyle name="Normal 27" xfId="113"/>
    <cellStyle name="Normal 3" xfId="2"/>
    <cellStyle name="Normal 4" xfId="3"/>
    <cellStyle name="Normal 4 2" xfId="42"/>
    <cellStyle name="Normal 5" xfId="4"/>
    <cellStyle name="Normal 5 2" xfId="43"/>
    <cellStyle name="Normal 6" xfId="7"/>
    <cellStyle name="Normal 6 2" xfId="44"/>
    <cellStyle name="Normal 6 3" xfId="81"/>
    <cellStyle name="Normal 7" xfId="21"/>
    <cellStyle name="Normal 7 2" xfId="55"/>
    <cellStyle name="Normal 7 3" xfId="93"/>
    <cellStyle name="Normal 8" xfId="22"/>
    <cellStyle name="Normal 8 2" xfId="56"/>
    <cellStyle name="Normal 8 3" xfId="94"/>
    <cellStyle name="Normal 9" xfId="23"/>
    <cellStyle name="Normal 9 2" xfId="57"/>
    <cellStyle name="Normal 9 3" xfId="95"/>
    <cellStyle name="Porcentaje" xfId="5" builtinId="5"/>
    <cellStyle name="Porcentaje 2" xfId="20"/>
    <cellStyle name="Porcentaje 2 2" xfId="54"/>
    <cellStyle name="Porcentaje 2 3" xfId="92"/>
    <cellStyle name="Porcentaje 3" xfId="79"/>
    <cellStyle name="Punto0" xfId="6"/>
  </cellStyles>
  <dxfs count="0"/>
  <tableStyles count="0" defaultTableStyle="TableStyleMedium2" defaultPivotStyle="PivotStyleLight16"/>
  <colors>
    <mruColors>
      <color rgb="FFFFFF00"/>
      <color rgb="FFA3E7FF"/>
      <color rgb="FFFFCC66"/>
      <color rgb="FF69D8FF"/>
      <color rgb="FF00FF00"/>
      <color rgb="FFCCFF99"/>
      <color rgb="FFFFCCCC"/>
      <color rgb="FFFF99FF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28575</xdr:colOff>
      <xdr:row>2</xdr:row>
      <xdr:rowOff>70014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3</xdr:col>
      <xdr:colOff>771525</xdr:colOff>
      <xdr:row>2</xdr:row>
      <xdr:rowOff>70014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9545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47625</xdr:colOff>
      <xdr:row>2</xdr:row>
      <xdr:rowOff>70014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47625</xdr:colOff>
      <xdr:row>2</xdr:row>
      <xdr:rowOff>70014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1</xdr:row>
      <xdr:rowOff>0</xdr:rowOff>
    </xdr:to>
    <xdr:pic>
      <xdr:nvPicPr>
        <xdr:cNvPr id="4" name="3 Imagen" descr="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Q1" zoomScaleNormal="100" workbookViewId="0">
      <selection activeCell="K22" sqref="K22"/>
    </sheetView>
  </sheetViews>
  <sheetFormatPr baseColWidth="10" defaultRowHeight="12.75" x14ac:dyDescent="0.2"/>
  <cols>
    <col min="1" max="1" width="7.140625" style="33" bestFit="1" customWidth="1"/>
    <col min="2" max="2" width="10.85546875" style="33" customWidth="1"/>
    <col min="3" max="3" width="13.7109375" style="33" customWidth="1"/>
    <col min="4" max="4" width="12.140625" style="33" customWidth="1"/>
    <col min="5" max="5" width="10.7109375" style="33" customWidth="1"/>
    <col min="6" max="6" width="9.5703125" style="33" customWidth="1"/>
    <col min="7" max="7" width="10.85546875" style="33" customWidth="1"/>
    <col min="8" max="8" width="9.140625" style="33" customWidth="1"/>
    <col min="9" max="9" width="10.85546875" style="33" customWidth="1"/>
    <col min="10" max="10" width="10.5703125" style="33" customWidth="1"/>
    <col min="11" max="11" width="11" style="33" customWidth="1"/>
    <col min="12" max="12" width="14.7109375" style="21" customWidth="1"/>
    <col min="13" max="13" width="6.7109375" style="33" customWidth="1"/>
    <col min="14" max="17" width="12.140625" style="33" customWidth="1"/>
    <col min="18" max="18" width="11" style="33" customWidth="1"/>
    <col min="19" max="254" width="11.42578125" style="33"/>
    <col min="255" max="255" width="5.28515625" style="33" customWidth="1"/>
    <col min="256" max="256" width="10.85546875" style="33" customWidth="1"/>
    <col min="257" max="258" width="13.7109375" style="33" customWidth="1"/>
    <col min="259" max="259" width="12.140625" style="33" customWidth="1"/>
    <col min="260" max="260" width="10.7109375" style="33" customWidth="1"/>
    <col min="261" max="261" width="9.5703125" style="33" customWidth="1"/>
    <col min="262" max="262" width="10.85546875" style="33" customWidth="1"/>
    <col min="263" max="263" width="9.140625" style="33" customWidth="1"/>
    <col min="264" max="264" width="10.85546875" style="33" customWidth="1"/>
    <col min="265" max="265" width="11" style="33" customWidth="1"/>
    <col min="266" max="266" width="14.7109375" style="33" customWidth="1"/>
    <col min="267" max="267" width="12" style="33" customWidth="1"/>
    <col min="268" max="268" width="6.7109375" style="33" customWidth="1"/>
    <col min="269" max="269" width="2" style="33" customWidth="1"/>
    <col min="270" max="273" width="12.140625" style="33" customWidth="1"/>
    <col min="274" max="274" width="11" style="33" customWidth="1"/>
    <col min="275" max="510" width="11.42578125" style="33"/>
    <col min="511" max="511" width="5.28515625" style="33" customWidth="1"/>
    <col min="512" max="512" width="10.85546875" style="33" customWidth="1"/>
    <col min="513" max="514" width="13.7109375" style="33" customWidth="1"/>
    <col min="515" max="515" width="12.140625" style="33" customWidth="1"/>
    <col min="516" max="516" width="10.7109375" style="33" customWidth="1"/>
    <col min="517" max="517" width="9.5703125" style="33" customWidth="1"/>
    <col min="518" max="518" width="10.85546875" style="33" customWidth="1"/>
    <col min="519" max="519" width="9.140625" style="33" customWidth="1"/>
    <col min="520" max="520" width="10.85546875" style="33" customWidth="1"/>
    <col min="521" max="521" width="11" style="33" customWidth="1"/>
    <col min="522" max="522" width="14.7109375" style="33" customWidth="1"/>
    <col min="523" max="523" width="12" style="33" customWidth="1"/>
    <col min="524" max="524" width="6.7109375" style="33" customWidth="1"/>
    <col min="525" max="525" width="2" style="33" customWidth="1"/>
    <col min="526" max="529" width="12.140625" style="33" customWidth="1"/>
    <col min="530" max="530" width="11" style="33" customWidth="1"/>
    <col min="531" max="766" width="11.42578125" style="33"/>
    <col min="767" max="767" width="5.28515625" style="33" customWidth="1"/>
    <col min="768" max="768" width="10.85546875" style="33" customWidth="1"/>
    <col min="769" max="770" width="13.7109375" style="33" customWidth="1"/>
    <col min="771" max="771" width="12.140625" style="33" customWidth="1"/>
    <col min="772" max="772" width="10.7109375" style="33" customWidth="1"/>
    <col min="773" max="773" width="9.5703125" style="33" customWidth="1"/>
    <col min="774" max="774" width="10.85546875" style="33" customWidth="1"/>
    <col min="775" max="775" width="9.140625" style="33" customWidth="1"/>
    <col min="776" max="776" width="10.85546875" style="33" customWidth="1"/>
    <col min="777" max="777" width="11" style="33" customWidth="1"/>
    <col min="778" max="778" width="14.7109375" style="33" customWidth="1"/>
    <col min="779" max="779" width="12" style="33" customWidth="1"/>
    <col min="780" max="780" width="6.7109375" style="33" customWidth="1"/>
    <col min="781" max="781" width="2" style="33" customWidth="1"/>
    <col min="782" max="785" width="12.140625" style="33" customWidth="1"/>
    <col min="786" max="786" width="11" style="33" customWidth="1"/>
    <col min="787" max="1022" width="11.42578125" style="33"/>
    <col min="1023" max="1023" width="5.28515625" style="33" customWidth="1"/>
    <col min="1024" max="1024" width="10.85546875" style="33" customWidth="1"/>
    <col min="1025" max="1026" width="13.7109375" style="33" customWidth="1"/>
    <col min="1027" max="1027" width="12.140625" style="33" customWidth="1"/>
    <col min="1028" max="1028" width="10.7109375" style="33" customWidth="1"/>
    <col min="1029" max="1029" width="9.5703125" style="33" customWidth="1"/>
    <col min="1030" max="1030" width="10.85546875" style="33" customWidth="1"/>
    <col min="1031" max="1031" width="9.140625" style="33" customWidth="1"/>
    <col min="1032" max="1032" width="10.85546875" style="33" customWidth="1"/>
    <col min="1033" max="1033" width="11" style="33" customWidth="1"/>
    <col min="1034" max="1034" width="14.7109375" style="33" customWidth="1"/>
    <col min="1035" max="1035" width="12" style="33" customWidth="1"/>
    <col min="1036" max="1036" width="6.7109375" style="33" customWidth="1"/>
    <col min="1037" max="1037" width="2" style="33" customWidth="1"/>
    <col min="1038" max="1041" width="12.140625" style="33" customWidth="1"/>
    <col min="1042" max="1042" width="11" style="33" customWidth="1"/>
    <col min="1043" max="1278" width="11.42578125" style="33"/>
    <col min="1279" max="1279" width="5.28515625" style="33" customWidth="1"/>
    <col min="1280" max="1280" width="10.85546875" style="33" customWidth="1"/>
    <col min="1281" max="1282" width="13.7109375" style="33" customWidth="1"/>
    <col min="1283" max="1283" width="12.140625" style="33" customWidth="1"/>
    <col min="1284" max="1284" width="10.7109375" style="33" customWidth="1"/>
    <col min="1285" max="1285" width="9.5703125" style="33" customWidth="1"/>
    <col min="1286" max="1286" width="10.85546875" style="33" customWidth="1"/>
    <col min="1287" max="1287" width="9.140625" style="33" customWidth="1"/>
    <col min="1288" max="1288" width="10.85546875" style="33" customWidth="1"/>
    <col min="1289" max="1289" width="11" style="33" customWidth="1"/>
    <col min="1290" max="1290" width="14.7109375" style="33" customWidth="1"/>
    <col min="1291" max="1291" width="12" style="33" customWidth="1"/>
    <col min="1292" max="1292" width="6.7109375" style="33" customWidth="1"/>
    <col min="1293" max="1293" width="2" style="33" customWidth="1"/>
    <col min="1294" max="1297" width="12.140625" style="33" customWidth="1"/>
    <col min="1298" max="1298" width="11" style="33" customWidth="1"/>
    <col min="1299" max="1534" width="11.42578125" style="33"/>
    <col min="1535" max="1535" width="5.28515625" style="33" customWidth="1"/>
    <col min="1536" max="1536" width="10.85546875" style="33" customWidth="1"/>
    <col min="1537" max="1538" width="13.7109375" style="33" customWidth="1"/>
    <col min="1539" max="1539" width="12.140625" style="33" customWidth="1"/>
    <col min="1540" max="1540" width="10.7109375" style="33" customWidth="1"/>
    <col min="1541" max="1541" width="9.5703125" style="33" customWidth="1"/>
    <col min="1542" max="1542" width="10.85546875" style="33" customWidth="1"/>
    <col min="1543" max="1543" width="9.140625" style="33" customWidth="1"/>
    <col min="1544" max="1544" width="10.85546875" style="33" customWidth="1"/>
    <col min="1545" max="1545" width="11" style="33" customWidth="1"/>
    <col min="1546" max="1546" width="14.7109375" style="33" customWidth="1"/>
    <col min="1547" max="1547" width="12" style="33" customWidth="1"/>
    <col min="1548" max="1548" width="6.7109375" style="33" customWidth="1"/>
    <col min="1549" max="1549" width="2" style="33" customWidth="1"/>
    <col min="1550" max="1553" width="12.140625" style="33" customWidth="1"/>
    <col min="1554" max="1554" width="11" style="33" customWidth="1"/>
    <col min="1555" max="1790" width="11.42578125" style="33"/>
    <col min="1791" max="1791" width="5.28515625" style="33" customWidth="1"/>
    <col min="1792" max="1792" width="10.85546875" style="33" customWidth="1"/>
    <col min="1793" max="1794" width="13.7109375" style="33" customWidth="1"/>
    <col min="1795" max="1795" width="12.140625" style="33" customWidth="1"/>
    <col min="1796" max="1796" width="10.7109375" style="33" customWidth="1"/>
    <col min="1797" max="1797" width="9.5703125" style="33" customWidth="1"/>
    <col min="1798" max="1798" width="10.85546875" style="33" customWidth="1"/>
    <col min="1799" max="1799" width="9.140625" style="33" customWidth="1"/>
    <col min="1800" max="1800" width="10.85546875" style="33" customWidth="1"/>
    <col min="1801" max="1801" width="11" style="33" customWidth="1"/>
    <col min="1802" max="1802" width="14.7109375" style="33" customWidth="1"/>
    <col min="1803" max="1803" width="12" style="33" customWidth="1"/>
    <col min="1804" max="1804" width="6.7109375" style="33" customWidth="1"/>
    <col min="1805" max="1805" width="2" style="33" customWidth="1"/>
    <col min="1806" max="1809" width="12.140625" style="33" customWidth="1"/>
    <col min="1810" max="1810" width="11" style="33" customWidth="1"/>
    <col min="1811" max="2046" width="11.42578125" style="33"/>
    <col min="2047" max="2047" width="5.28515625" style="33" customWidth="1"/>
    <col min="2048" max="2048" width="10.85546875" style="33" customWidth="1"/>
    <col min="2049" max="2050" width="13.7109375" style="33" customWidth="1"/>
    <col min="2051" max="2051" width="12.140625" style="33" customWidth="1"/>
    <col min="2052" max="2052" width="10.7109375" style="33" customWidth="1"/>
    <col min="2053" max="2053" width="9.5703125" style="33" customWidth="1"/>
    <col min="2054" max="2054" width="10.85546875" style="33" customWidth="1"/>
    <col min="2055" max="2055" width="9.140625" style="33" customWidth="1"/>
    <col min="2056" max="2056" width="10.85546875" style="33" customWidth="1"/>
    <col min="2057" max="2057" width="11" style="33" customWidth="1"/>
    <col min="2058" max="2058" width="14.7109375" style="33" customWidth="1"/>
    <col min="2059" max="2059" width="12" style="33" customWidth="1"/>
    <col min="2060" max="2060" width="6.7109375" style="33" customWidth="1"/>
    <col min="2061" max="2061" width="2" style="33" customWidth="1"/>
    <col min="2062" max="2065" width="12.140625" style="33" customWidth="1"/>
    <col min="2066" max="2066" width="11" style="33" customWidth="1"/>
    <col min="2067" max="2302" width="11.42578125" style="33"/>
    <col min="2303" max="2303" width="5.28515625" style="33" customWidth="1"/>
    <col min="2304" max="2304" width="10.85546875" style="33" customWidth="1"/>
    <col min="2305" max="2306" width="13.7109375" style="33" customWidth="1"/>
    <col min="2307" max="2307" width="12.140625" style="33" customWidth="1"/>
    <col min="2308" max="2308" width="10.7109375" style="33" customWidth="1"/>
    <col min="2309" max="2309" width="9.5703125" style="33" customWidth="1"/>
    <col min="2310" max="2310" width="10.85546875" style="33" customWidth="1"/>
    <col min="2311" max="2311" width="9.140625" style="33" customWidth="1"/>
    <col min="2312" max="2312" width="10.85546875" style="33" customWidth="1"/>
    <col min="2313" max="2313" width="11" style="33" customWidth="1"/>
    <col min="2314" max="2314" width="14.7109375" style="33" customWidth="1"/>
    <col min="2315" max="2315" width="12" style="33" customWidth="1"/>
    <col min="2316" max="2316" width="6.7109375" style="33" customWidth="1"/>
    <col min="2317" max="2317" width="2" style="33" customWidth="1"/>
    <col min="2318" max="2321" width="12.140625" style="33" customWidth="1"/>
    <col min="2322" max="2322" width="11" style="33" customWidth="1"/>
    <col min="2323" max="2558" width="11.42578125" style="33"/>
    <col min="2559" max="2559" width="5.28515625" style="33" customWidth="1"/>
    <col min="2560" max="2560" width="10.85546875" style="33" customWidth="1"/>
    <col min="2561" max="2562" width="13.7109375" style="33" customWidth="1"/>
    <col min="2563" max="2563" width="12.140625" style="33" customWidth="1"/>
    <col min="2564" max="2564" width="10.7109375" style="33" customWidth="1"/>
    <col min="2565" max="2565" width="9.5703125" style="33" customWidth="1"/>
    <col min="2566" max="2566" width="10.85546875" style="33" customWidth="1"/>
    <col min="2567" max="2567" width="9.140625" style="33" customWidth="1"/>
    <col min="2568" max="2568" width="10.85546875" style="33" customWidth="1"/>
    <col min="2569" max="2569" width="11" style="33" customWidth="1"/>
    <col min="2570" max="2570" width="14.7109375" style="33" customWidth="1"/>
    <col min="2571" max="2571" width="12" style="33" customWidth="1"/>
    <col min="2572" max="2572" width="6.7109375" style="33" customWidth="1"/>
    <col min="2573" max="2573" width="2" style="33" customWidth="1"/>
    <col min="2574" max="2577" width="12.140625" style="33" customWidth="1"/>
    <col min="2578" max="2578" width="11" style="33" customWidth="1"/>
    <col min="2579" max="2814" width="11.42578125" style="33"/>
    <col min="2815" max="2815" width="5.28515625" style="33" customWidth="1"/>
    <col min="2816" max="2816" width="10.85546875" style="33" customWidth="1"/>
    <col min="2817" max="2818" width="13.7109375" style="33" customWidth="1"/>
    <col min="2819" max="2819" width="12.140625" style="33" customWidth="1"/>
    <col min="2820" max="2820" width="10.7109375" style="33" customWidth="1"/>
    <col min="2821" max="2821" width="9.5703125" style="33" customWidth="1"/>
    <col min="2822" max="2822" width="10.85546875" style="33" customWidth="1"/>
    <col min="2823" max="2823" width="9.140625" style="33" customWidth="1"/>
    <col min="2824" max="2824" width="10.85546875" style="33" customWidth="1"/>
    <col min="2825" max="2825" width="11" style="33" customWidth="1"/>
    <col min="2826" max="2826" width="14.7109375" style="33" customWidth="1"/>
    <col min="2827" max="2827" width="12" style="33" customWidth="1"/>
    <col min="2828" max="2828" width="6.7109375" style="33" customWidth="1"/>
    <col min="2829" max="2829" width="2" style="33" customWidth="1"/>
    <col min="2830" max="2833" width="12.140625" style="33" customWidth="1"/>
    <col min="2834" max="2834" width="11" style="33" customWidth="1"/>
    <col min="2835" max="3070" width="11.42578125" style="33"/>
    <col min="3071" max="3071" width="5.28515625" style="33" customWidth="1"/>
    <col min="3072" max="3072" width="10.85546875" style="33" customWidth="1"/>
    <col min="3073" max="3074" width="13.7109375" style="33" customWidth="1"/>
    <col min="3075" max="3075" width="12.140625" style="33" customWidth="1"/>
    <col min="3076" max="3076" width="10.7109375" style="33" customWidth="1"/>
    <col min="3077" max="3077" width="9.5703125" style="33" customWidth="1"/>
    <col min="3078" max="3078" width="10.85546875" style="33" customWidth="1"/>
    <col min="3079" max="3079" width="9.140625" style="33" customWidth="1"/>
    <col min="3080" max="3080" width="10.85546875" style="33" customWidth="1"/>
    <col min="3081" max="3081" width="11" style="33" customWidth="1"/>
    <col min="3082" max="3082" width="14.7109375" style="33" customWidth="1"/>
    <col min="3083" max="3083" width="12" style="33" customWidth="1"/>
    <col min="3084" max="3084" width="6.7109375" style="33" customWidth="1"/>
    <col min="3085" max="3085" width="2" style="33" customWidth="1"/>
    <col min="3086" max="3089" width="12.140625" style="33" customWidth="1"/>
    <col min="3090" max="3090" width="11" style="33" customWidth="1"/>
    <col min="3091" max="3326" width="11.42578125" style="33"/>
    <col min="3327" max="3327" width="5.28515625" style="33" customWidth="1"/>
    <col min="3328" max="3328" width="10.85546875" style="33" customWidth="1"/>
    <col min="3329" max="3330" width="13.7109375" style="33" customWidth="1"/>
    <col min="3331" max="3331" width="12.140625" style="33" customWidth="1"/>
    <col min="3332" max="3332" width="10.7109375" style="33" customWidth="1"/>
    <col min="3333" max="3333" width="9.5703125" style="33" customWidth="1"/>
    <col min="3334" max="3334" width="10.85546875" style="33" customWidth="1"/>
    <col min="3335" max="3335" width="9.140625" style="33" customWidth="1"/>
    <col min="3336" max="3336" width="10.85546875" style="33" customWidth="1"/>
    <col min="3337" max="3337" width="11" style="33" customWidth="1"/>
    <col min="3338" max="3338" width="14.7109375" style="33" customWidth="1"/>
    <col min="3339" max="3339" width="12" style="33" customWidth="1"/>
    <col min="3340" max="3340" width="6.7109375" style="33" customWidth="1"/>
    <col min="3341" max="3341" width="2" style="33" customWidth="1"/>
    <col min="3342" max="3345" width="12.140625" style="33" customWidth="1"/>
    <col min="3346" max="3346" width="11" style="33" customWidth="1"/>
    <col min="3347" max="3582" width="11.42578125" style="33"/>
    <col min="3583" max="3583" width="5.28515625" style="33" customWidth="1"/>
    <col min="3584" max="3584" width="10.85546875" style="33" customWidth="1"/>
    <col min="3585" max="3586" width="13.7109375" style="33" customWidth="1"/>
    <col min="3587" max="3587" width="12.140625" style="33" customWidth="1"/>
    <col min="3588" max="3588" width="10.7109375" style="33" customWidth="1"/>
    <col min="3589" max="3589" width="9.5703125" style="33" customWidth="1"/>
    <col min="3590" max="3590" width="10.85546875" style="33" customWidth="1"/>
    <col min="3591" max="3591" width="9.140625" style="33" customWidth="1"/>
    <col min="3592" max="3592" width="10.85546875" style="33" customWidth="1"/>
    <col min="3593" max="3593" width="11" style="33" customWidth="1"/>
    <col min="3594" max="3594" width="14.7109375" style="33" customWidth="1"/>
    <col min="3595" max="3595" width="12" style="33" customWidth="1"/>
    <col min="3596" max="3596" width="6.7109375" style="33" customWidth="1"/>
    <col min="3597" max="3597" width="2" style="33" customWidth="1"/>
    <col min="3598" max="3601" width="12.140625" style="33" customWidth="1"/>
    <col min="3602" max="3602" width="11" style="33" customWidth="1"/>
    <col min="3603" max="3838" width="11.42578125" style="33"/>
    <col min="3839" max="3839" width="5.28515625" style="33" customWidth="1"/>
    <col min="3840" max="3840" width="10.85546875" style="33" customWidth="1"/>
    <col min="3841" max="3842" width="13.7109375" style="33" customWidth="1"/>
    <col min="3843" max="3843" width="12.140625" style="33" customWidth="1"/>
    <col min="3844" max="3844" width="10.7109375" style="33" customWidth="1"/>
    <col min="3845" max="3845" width="9.5703125" style="33" customWidth="1"/>
    <col min="3846" max="3846" width="10.85546875" style="33" customWidth="1"/>
    <col min="3847" max="3847" width="9.140625" style="33" customWidth="1"/>
    <col min="3848" max="3848" width="10.85546875" style="33" customWidth="1"/>
    <col min="3849" max="3849" width="11" style="33" customWidth="1"/>
    <col min="3850" max="3850" width="14.7109375" style="33" customWidth="1"/>
    <col min="3851" max="3851" width="12" style="33" customWidth="1"/>
    <col min="3852" max="3852" width="6.7109375" style="33" customWidth="1"/>
    <col min="3853" max="3853" width="2" style="33" customWidth="1"/>
    <col min="3854" max="3857" width="12.140625" style="33" customWidth="1"/>
    <col min="3858" max="3858" width="11" style="33" customWidth="1"/>
    <col min="3859" max="4094" width="11.42578125" style="33"/>
    <col min="4095" max="4095" width="5.28515625" style="33" customWidth="1"/>
    <col min="4096" max="4096" width="10.85546875" style="33" customWidth="1"/>
    <col min="4097" max="4098" width="13.7109375" style="33" customWidth="1"/>
    <col min="4099" max="4099" width="12.140625" style="33" customWidth="1"/>
    <col min="4100" max="4100" width="10.7109375" style="33" customWidth="1"/>
    <col min="4101" max="4101" width="9.5703125" style="33" customWidth="1"/>
    <col min="4102" max="4102" width="10.85546875" style="33" customWidth="1"/>
    <col min="4103" max="4103" width="9.140625" style="33" customWidth="1"/>
    <col min="4104" max="4104" width="10.85546875" style="33" customWidth="1"/>
    <col min="4105" max="4105" width="11" style="33" customWidth="1"/>
    <col min="4106" max="4106" width="14.7109375" style="33" customWidth="1"/>
    <col min="4107" max="4107" width="12" style="33" customWidth="1"/>
    <col min="4108" max="4108" width="6.7109375" style="33" customWidth="1"/>
    <col min="4109" max="4109" width="2" style="33" customWidth="1"/>
    <col min="4110" max="4113" width="12.140625" style="33" customWidth="1"/>
    <col min="4114" max="4114" width="11" style="33" customWidth="1"/>
    <col min="4115" max="4350" width="11.42578125" style="33"/>
    <col min="4351" max="4351" width="5.28515625" style="33" customWidth="1"/>
    <col min="4352" max="4352" width="10.85546875" style="33" customWidth="1"/>
    <col min="4353" max="4354" width="13.7109375" style="33" customWidth="1"/>
    <col min="4355" max="4355" width="12.140625" style="33" customWidth="1"/>
    <col min="4356" max="4356" width="10.7109375" style="33" customWidth="1"/>
    <col min="4357" max="4357" width="9.5703125" style="33" customWidth="1"/>
    <col min="4358" max="4358" width="10.85546875" style="33" customWidth="1"/>
    <col min="4359" max="4359" width="9.140625" style="33" customWidth="1"/>
    <col min="4360" max="4360" width="10.85546875" style="33" customWidth="1"/>
    <col min="4361" max="4361" width="11" style="33" customWidth="1"/>
    <col min="4362" max="4362" width="14.7109375" style="33" customWidth="1"/>
    <col min="4363" max="4363" width="12" style="33" customWidth="1"/>
    <col min="4364" max="4364" width="6.7109375" style="33" customWidth="1"/>
    <col min="4365" max="4365" width="2" style="33" customWidth="1"/>
    <col min="4366" max="4369" width="12.140625" style="33" customWidth="1"/>
    <col min="4370" max="4370" width="11" style="33" customWidth="1"/>
    <col min="4371" max="4606" width="11.42578125" style="33"/>
    <col min="4607" max="4607" width="5.28515625" style="33" customWidth="1"/>
    <col min="4608" max="4608" width="10.85546875" style="33" customWidth="1"/>
    <col min="4609" max="4610" width="13.7109375" style="33" customWidth="1"/>
    <col min="4611" max="4611" width="12.140625" style="33" customWidth="1"/>
    <col min="4612" max="4612" width="10.7109375" style="33" customWidth="1"/>
    <col min="4613" max="4613" width="9.5703125" style="33" customWidth="1"/>
    <col min="4614" max="4614" width="10.85546875" style="33" customWidth="1"/>
    <col min="4615" max="4615" width="9.140625" style="33" customWidth="1"/>
    <col min="4616" max="4616" width="10.85546875" style="33" customWidth="1"/>
    <col min="4617" max="4617" width="11" style="33" customWidth="1"/>
    <col min="4618" max="4618" width="14.7109375" style="33" customWidth="1"/>
    <col min="4619" max="4619" width="12" style="33" customWidth="1"/>
    <col min="4620" max="4620" width="6.7109375" style="33" customWidth="1"/>
    <col min="4621" max="4621" width="2" style="33" customWidth="1"/>
    <col min="4622" max="4625" width="12.140625" style="33" customWidth="1"/>
    <col min="4626" max="4626" width="11" style="33" customWidth="1"/>
    <col min="4627" max="4862" width="11.42578125" style="33"/>
    <col min="4863" max="4863" width="5.28515625" style="33" customWidth="1"/>
    <col min="4864" max="4864" width="10.85546875" style="33" customWidth="1"/>
    <col min="4865" max="4866" width="13.7109375" style="33" customWidth="1"/>
    <col min="4867" max="4867" width="12.140625" style="33" customWidth="1"/>
    <col min="4868" max="4868" width="10.7109375" style="33" customWidth="1"/>
    <col min="4869" max="4869" width="9.5703125" style="33" customWidth="1"/>
    <col min="4870" max="4870" width="10.85546875" style="33" customWidth="1"/>
    <col min="4871" max="4871" width="9.140625" style="33" customWidth="1"/>
    <col min="4872" max="4872" width="10.85546875" style="33" customWidth="1"/>
    <col min="4873" max="4873" width="11" style="33" customWidth="1"/>
    <col min="4874" max="4874" width="14.7109375" style="33" customWidth="1"/>
    <col min="4875" max="4875" width="12" style="33" customWidth="1"/>
    <col min="4876" max="4876" width="6.7109375" style="33" customWidth="1"/>
    <col min="4877" max="4877" width="2" style="33" customWidth="1"/>
    <col min="4878" max="4881" width="12.140625" style="33" customWidth="1"/>
    <col min="4882" max="4882" width="11" style="33" customWidth="1"/>
    <col min="4883" max="5118" width="11.42578125" style="33"/>
    <col min="5119" max="5119" width="5.28515625" style="33" customWidth="1"/>
    <col min="5120" max="5120" width="10.85546875" style="33" customWidth="1"/>
    <col min="5121" max="5122" width="13.7109375" style="33" customWidth="1"/>
    <col min="5123" max="5123" width="12.140625" style="33" customWidth="1"/>
    <col min="5124" max="5124" width="10.7109375" style="33" customWidth="1"/>
    <col min="5125" max="5125" width="9.5703125" style="33" customWidth="1"/>
    <col min="5126" max="5126" width="10.85546875" style="33" customWidth="1"/>
    <col min="5127" max="5127" width="9.140625" style="33" customWidth="1"/>
    <col min="5128" max="5128" width="10.85546875" style="33" customWidth="1"/>
    <col min="5129" max="5129" width="11" style="33" customWidth="1"/>
    <col min="5130" max="5130" width="14.7109375" style="33" customWidth="1"/>
    <col min="5131" max="5131" width="12" style="33" customWidth="1"/>
    <col min="5132" max="5132" width="6.7109375" style="33" customWidth="1"/>
    <col min="5133" max="5133" width="2" style="33" customWidth="1"/>
    <col min="5134" max="5137" width="12.140625" style="33" customWidth="1"/>
    <col min="5138" max="5138" width="11" style="33" customWidth="1"/>
    <col min="5139" max="5374" width="11.42578125" style="33"/>
    <col min="5375" max="5375" width="5.28515625" style="33" customWidth="1"/>
    <col min="5376" max="5376" width="10.85546875" style="33" customWidth="1"/>
    <col min="5377" max="5378" width="13.7109375" style="33" customWidth="1"/>
    <col min="5379" max="5379" width="12.140625" style="33" customWidth="1"/>
    <col min="5380" max="5380" width="10.7109375" style="33" customWidth="1"/>
    <col min="5381" max="5381" width="9.5703125" style="33" customWidth="1"/>
    <col min="5382" max="5382" width="10.85546875" style="33" customWidth="1"/>
    <col min="5383" max="5383" width="9.140625" style="33" customWidth="1"/>
    <col min="5384" max="5384" width="10.85546875" style="33" customWidth="1"/>
    <col min="5385" max="5385" width="11" style="33" customWidth="1"/>
    <col min="5386" max="5386" width="14.7109375" style="33" customWidth="1"/>
    <col min="5387" max="5387" width="12" style="33" customWidth="1"/>
    <col min="5388" max="5388" width="6.7109375" style="33" customWidth="1"/>
    <col min="5389" max="5389" width="2" style="33" customWidth="1"/>
    <col min="5390" max="5393" width="12.140625" style="33" customWidth="1"/>
    <col min="5394" max="5394" width="11" style="33" customWidth="1"/>
    <col min="5395" max="5630" width="11.42578125" style="33"/>
    <col min="5631" max="5631" width="5.28515625" style="33" customWidth="1"/>
    <col min="5632" max="5632" width="10.85546875" style="33" customWidth="1"/>
    <col min="5633" max="5634" width="13.7109375" style="33" customWidth="1"/>
    <col min="5635" max="5635" width="12.140625" style="33" customWidth="1"/>
    <col min="5636" max="5636" width="10.7109375" style="33" customWidth="1"/>
    <col min="5637" max="5637" width="9.5703125" style="33" customWidth="1"/>
    <col min="5638" max="5638" width="10.85546875" style="33" customWidth="1"/>
    <col min="5639" max="5639" width="9.140625" style="33" customWidth="1"/>
    <col min="5640" max="5640" width="10.85546875" style="33" customWidth="1"/>
    <col min="5641" max="5641" width="11" style="33" customWidth="1"/>
    <col min="5642" max="5642" width="14.7109375" style="33" customWidth="1"/>
    <col min="5643" max="5643" width="12" style="33" customWidth="1"/>
    <col min="5644" max="5644" width="6.7109375" style="33" customWidth="1"/>
    <col min="5645" max="5645" width="2" style="33" customWidth="1"/>
    <col min="5646" max="5649" width="12.140625" style="33" customWidth="1"/>
    <col min="5650" max="5650" width="11" style="33" customWidth="1"/>
    <col min="5651" max="5886" width="11.42578125" style="33"/>
    <col min="5887" max="5887" width="5.28515625" style="33" customWidth="1"/>
    <col min="5888" max="5888" width="10.85546875" style="33" customWidth="1"/>
    <col min="5889" max="5890" width="13.7109375" style="33" customWidth="1"/>
    <col min="5891" max="5891" width="12.140625" style="33" customWidth="1"/>
    <col min="5892" max="5892" width="10.7109375" style="33" customWidth="1"/>
    <col min="5893" max="5893" width="9.5703125" style="33" customWidth="1"/>
    <col min="5894" max="5894" width="10.85546875" style="33" customWidth="1"/>
    <col min="5895" max="5895" width="9.140625" style="33" customWidth="1"/>
    <col min="5896" max="5896" width="10.85546875" style="33" customWidth="1"/>
    <col min="5897" max="5897" width="11" style="33" customWidth="1"/>
    <col min="5898" max="5898" width="14.7109375" style="33" customWidth="1"/>
    <col min="5899" max="5899" width="12" style="33" customWidth="1"/>
    <col min="5900" max="5900" width="6.7109375" style="33" customWidth="1"/>
    <col min="5901" max="5901" width="2" style="33" customWidth="1"/>
    <col min="5902" max="5905" width="12.140625" style="33" customWidth="1"/>
    <col min="5906" max="5906" width="11" style="33" customWidth="1"/>
    <col min="5907" max="6142" width="11.42578125" style="33"/>
    <col min="6143" max="6143" width="5.28515625" style="33" customWidth="1"/>
    <col min="6144" max="6144" width="10.85546875" style="33" customWidth="1"/>
    <col min="6145" max="6146" width="13.7109375" style="33" customWidth="1"/>
    <col min="6147" max="6147" width="12.140625" style="33" customWidth="1"/>
    <col min="6148" max="6148" width="10.7109375" style="33" customWidth="1"/>
    <col min="6149" max="6149" width="9.5703125" style="33" customWidth="1"/>
    <col min="6150" max="6150" width="10.85546875" style="33" customWidth="1"/>
    <col min="6151" max="6151" width="9.140625" style="33" customWidth="1"/>
    <col min="6152" max="6152" width="10.85546875" style="33" customWidth="1"/>
    <col min="6153" max="6153" width="11" style="33" customWidth="1"/>
    <col min="6154" max="6154" width="14.7109375" style="33" customWidth="1"/>
    <col min="6155" max="6155" width="12" style="33" customWidth="1"/>
    <col min="6156" max="6156" width="6.7109375" style="33" customWidth="1"/>
    <col min="6157" max="6157" width="2" style="33" customWidth="1"/>
    <col min="6158" max="6161" width="12.140625" style="33" customWidth="1"/>
    <col min="6162" max="6162" width="11" style="33" customWidth="1"/>
    <col min="6163" max="6398" width="11.42578125" style="33"/>
    <col min="6399" max="6399" width="5.28515625" style="33" customWidth="1"/>
    <col min="6400" max="6400" width="10.85546875" style="33" customWidth="1"/>
    <col min="6401" max="6402" width="13.7109375" style="33" customWidth="1"/>
    <col min="6403" max="6403" width="12.140625" style="33" customWidth="1"/>
    <col min="6404" max="6404" width="10.7109375" style="33" customWidth="1"/>
    <col min="6405" max="6405" width="9.5703125" style="33" customWidth="1"/>
    <col min="6406" max="6406" width="10.85546875" style="33" customWidth="1"/>
    <col min="6407" max="6407" width="9.140625" style="33" customWidth="1"/>
    <col min="6408" max="6408" width="10.85546875" style="33" customWidth="1"/>
    <col min="6409" max="6409" width="11" style="33" customWidth="1"/>
    <col min="6410" max="6410" width="14.7109375" style="33" customWidth="1"/>
    <col min="6411" max="6411" width="12" style="33" customWidth="1"/>
    <col min="6412" max="6412" width="6.7109375" style="33" customWidth="1"/>
    <col min="6413" max="6413" width="2" style="33" customWidth="1"/>
    <col min="6414" max="6417" width="12.140625" style="33" customWidth="1"/>
    <col min="6418" max="6418" width="11" style="33" customWidth="1"/>
    <col min="6419" max="6654" width="11.42578125" style="33"/>
    <col min="6655" max="6655" width="5.28515625" style="33" customWidth="1"/>
    <col min="6656" max="6656" width="10.85546875" style="33" customWidth="1"/>
    <col min="6657" max="6658" width="13.7109375" style="33" customWidth="1"/>
    <col min="6659" max="6659" width="12.140625" style="33" customWidth="1"/>
    <col min="6660" max="6660" width="10.7109375" style="33" customWidth="1"/>
    <col min="6661" max="6661" width="9.5703125" style="33" customWidth="1"/>
    <col min="6662" max="6662" width="10.85546875" style="33" customWidth="1"/>
    <col min="6663" max="6663" width="9.140625" style="33" customWidth="1"/>
    <col min="6664" max="6664" width="10.85546875" style="33" customWidth="1"/>
    <col min="6665" max="6665" width="11" style="33" customWidth="1"/>
    <col min="6666" max="6666" width="14.7109375" style="33" customWidth="1"/>
    <col min="6667" max="6667" width="12" style="33" customWidth="1"/>
    <col min="6668" max="6668" width="6.7109375" style="33" customWidth="1"/>
    <col min="6669" max="6669" width="2" style="33" customWidth="1"/>
    <col min="6670" max="6673" width="12.140625" style="33" customWidth="1"/>
    <col min="6674" max="6674" width="11" style="33" customWidth="1"/>
    <col min="6675" max="6910" width="11.42578125" style="33"/>
    <col min="6911" max="6911" width="5.28515625" style="33" customWidth="1"/>
    <col min="6912" max="6912" width="10.85546875" style="33" customWidth="1"/>
    <col min="6913" max="6914" width="13.7109375" style="33" customWidth="1"/>
    <col min="6915" max="6915" width="12.140625" style="33" customWidth="1"/>
    <col min="6916" max="6916" width="10.7109375" style="33" customWidth="1"/>
    <col min="6917" max="6917" width="9.5703125" style="33" customWidth="1"/>
    <col min="6918" max="6918" width="10.85546875" style="33" customWidth="1"/>
    <col min="6919" max="6919" width="9.140625" style="33" customWidth="1"/>
    <col min="6920" max="6920" width="10.85546875" style="33" customWidth="1"/>
    <col min="6921" max="6921" width="11" style="33" customWidth="1"/>
    <col min="6922" max="6922" width="14.7109375" style="33" customWidth="1"/>
    <col min="6923" max="6923" width="12" style="33" customWidth="1"/>
    <col min="6924" max="6924" width="6.7109375" style="33" customWidth="1"/>
    <col min="6925" max="6925" width="2" style="33" customWidth="1"/>
    <col min="6926" max="6929" width="12.140625" style="33" customWidth="1"/>
    <col min="6930" max="6930" width="11" style="33" customWidth="1"/>
    <col min="6931" max="7166" width="11.42578125" style="33"/>
    <col min="7167" max="7167" width="5.28515625" style="33" customWidth="1"/>
    <col min="7168" max="7168" width="10.85546875" style="33" customWidth="1"/>
    <col min="7169" max="7170" width="13.7109375" style="33" customWidth="1"/>
    <col min="7171" max="7171" width="12.140625" style="33" customWidth="1"/>
    <col min="7172" max="7172" width="10.7109375" style="33" customWidth="1"/>
    <col min="7173" max="7173" width="9.5703125" style="33" customWidth="1"/>
    <col min="7174" max="7174" width="10.85546875" style="33" customWidth="1"/>
    <col min="7175" max="7175" width="9.140625" style="33" customWidth="1"/>
    <col min="7176" max="7176" width="10.85546875" style="33" customWidth="1"/>
    <col min="7177" max="7177" width="11" style="33" customWidth="1"/>
    <col min="7178" max="7178" width="14.7109375" style="33" customWidth="1"/>
    <col min="7179" max="7179" width="12" style="33" customWidth="1"/>
    <col min="7180" max="7180" width="6.7109375" style="33" customWidth="1"/>
    <col min="7181" max="7181" width="2" style="33" customWidth="1"/>
    <col min="7182" max="7185" width="12.140625" style="33" customWidth="1"/>
    <col min="7186" max="7186" width="11" style="33" customWidth="1"/>
    <col min="7187" max="7422" width="11.42578125" style="33"/>
    <col min="7423" max="7423" width="5.28515625" style="33" customWidth="1"/>
    <col min="7424" max="7424" width="10.85546875" style="33" customWidth="1"/>
    <col min="7425" max="7426" width="13.7109375" style="33" customWidth="1"/>
    <col min="7427" max="7427" width="12.140625" style="33" customWidth="1"/>
    <col min="7428" max="7428" width="10.7109375" style="33" customWidth="1"/>
    <col min="7429" max="7429" width="9.5703125" style="33" customWidth="1"/>
    <col min="7430" max="7430" width="10.85546875" style="33" customWidth="1"/>
    <col min="7431" max="7431" width="9.140625" style="33" customWidth="1"/>
    <col min="7432" max="7432" width="10.85546875" style="33" customWidth="1"/>
    <col min="7433" max="7433" width="11" style="33" customWidth="1"/>
    <col min="7434" max="7434" width="14.7109375" style="33" customWidth="1"/>
    <col min="7435" max="7435" width="12" style="33" customWidth="1"/>
    <col min="7436" max="7436" width="6.7109375" style="33" customWidth="1"/>
    <col min="7437" max="7437" width="2" style="33" customWidth="1"/>
    <col min="7438" max="7441" width="12.140625" style="33" customWidth="1"/>
    <col min="7442" max="7442" width="11" style="33" customWidth="1"/>
    <col min="7443" max="7678" width="11.42578125" style="33"/>
    <col min="7679" max="7679" width="5.28515625" style="33" customWidth="1"/>
    <col min="7680" max="7680" width="10.85546875" style="33" customWidth="1"/>
    <col min="7681" max="7682" width="13.7109375" style="33" customWidth="1"/>
    <col min="7683" max="7683" width="12.140625" style="33" customWidth="1"/>
    <col min="7684" max="7684" width="10.7109375" style="33" customWidth="1"/>
    <col min="7685" max="7685" width="9.5703125" style="33" customWidth="1"/>
    <col min="7686" max="7686" width="10.85546875" style="33" customWidth="1"/>
    <col min="7687" max="7687" width="9.140625" style="33" customWidth="1"/>
    <col min="7688" max="7688" width="10.85546875" style="33" customWidth="1"/>
    <col min="7689" max="7689" width="11" style="33" customWidth="1"/>
    <col min="7690" max="7690" width="14.7109375" style="33" customWidth="1"/>
    <col min="7691" max="7691" width="12" style="33" customWidth="1"/>
    <col min="7692" max="7692" width="6.7109375" style="33" customWidth="1"/>
    <col min="7693" max="7693" width="2" style="33" customWidth="1"/>
    <col min="7694" max="7697" width="12.140625" style="33" customWidth="1"/>
    <col min="7698" max="7698" width="11" style="33" customWidth="1"/>
    <col min="7699" max="7934" width="11.42578125" style="33"/>
    <col min="7935" max="7935" width="5.28515625" style="33" customWidth="1"/>
    <col min="7936" max="7936" width="10.85546875" style="33" customWidth="1"/>
    <col min="7937" max="7938" width="13.7109375" style="33" customWidth="1"/>
    <col min="7939" max="7939" width="12.140625" style="33" customWidth="1"/>
    <col min="7940" max="7940" width="10.7109375" style="33" customWidth="1"/>
    <col min="7941" max="7941" width="9.5703125" style="33" customWidth="1"/>
    <col min="7942" max="7942" width="10.85546875" style="33" customWidth="1"/>
    <col min="7943" max="7943" width="9.140625" style="33" customWidth="1"/>
    <col min="7944" max="7944" width="10.85546875" style="33" customWidth="1"/>
    <col min="7945" max="7945" width="11" style="33" customWidth="1"/>
    <col min="7946" max="7946" width="14.7109375" style="33" customWidth="1"/>
    <col min="7947" max="7947" width="12" style="33" customWidth="1"/>
    <col min="7948" max="7948" width="6.7109375" style="33" customWidth="1"/>
    <col min="7949" max="7949" width="2" style="33" customWidth="1"/>
    <col min="7950" max="7953" width="12.140625" style="33" customWidth="1"/>
    <col min="7954" max="7954" width="11" style="33" customWidth="1"/>
    <col min="7955" max="8190" width="11.42578125" style="33"/>
    <col min="8191" max="8191" width="5.28515625" style="33" customWidth="1"/>
    <col min="8192" max="8192" width="10.85546875" style="33" customWidth="1"/>
    <col min="8193" max="8194" width="13.7109375" style="33" customWidth="1"/>
    <col min="8195" max="8195" width="12.140625" style="33" customWidth="1"/>
    <col min="8196" max="8196" width="10.7109375" style="33" customWidth="1"/>
    <col min="8197" max="8197" width="9.5703125" style="33" customWidth="1"/>
    <col min="8198" max="8198" width="10.85546875" style="33" customWidth="1"/>
    <col min="8199" max="8199" width="9.140625" style="33" customWidth="1"/>
    <col min="8200" max="8200" width="10.85546875" style="33" customWidth="1"/>
    <col min="8201" max="8201" width="11" style="33" customWidth="1"/>
    <col min="8202" max="8202" width="14.7109375" style="33" customWidth="1"/>
    <col min="8203" max="8203" width="12" style="33" customWidth="1"/>
    <col min="8204" max="8204" width="6.7109375" style="33" customWidth="1"/>
    <col min="8205" max="8205" width="2" style="33" customWidth="1"/>
    <col min="8206" max="8209" width="12.140625" style="33" customWidth="1"/>
    <col min="8210" max="8210" width="11" style="33" customWidth="1"/>
    <col min="8211" max="8446" width="11.42578125" style="33"/>
    <col min="8447" max="8447" width="5.28515625" style="33" customWidth="1"/>
    <col min="8448" max="8448" width="10.85546875" style="33" customWidth="1"/>
    <col min="8449" max="8450" width="13.7109375" style="33" customWidth="1"/>
    <col min="8451" max="8451" width="12.140625" style="33" customWidth="1"/>
    <col min="8452" max="8452" width="10.7109375" style="33" customWidth="1"/>
    <col min="8453" max="8453" width="9.5703125" style="33" customWidth="1"/>
    <col min="8454" max="8454" width="10.85546875" style="33" customWidth="1"/>
    <col min="8455" max="8455" width="9.140625" style="33" customWidth="1"/>
    <col min="8456" max="8456" width="10.85546875" style="33" customWidth="1"/>
    <col min="8457" max="8457" width="11" style="33" customWidth="1"/>
    <col min="8458" max="8458" width="14.7109375" style="33" customWidth="1"/>
    <col min="8459" max="8459" width="12" style="33" customWidth="1"/>
    <col min="8460" max="8460" width="6.7109375" style="33" customWidth="1"/>
    <col min="8461" max="8461" width="2" style="33" customWidth="1"/>
    <col min="8462" max="8465" width="12.140625" style="33" customWidth="1"/>
    <col min="8466" max="8466" width="11" style="33" customWidth="1"/>
    <col min="8467" max="8702" width="11.42578125" style="33"/>
    <col min="8703" max="8703" width="5.28515625" style="33" customWidth="1"/>
    <col min="8704" max="8704" width="10.85546875" style="33" customWidth="1"/>
    <col min="8705" max="8706" width="13.7109375" style="33" customWidth="1"/>
    <col min="8707" max="8707" width="12.140625" style="33" customWidth="1"/>
    <col min="8708" max="8708" width="10.7109375" style="33" customWidth="1"/>
    <col min="8709" max="8709" width="9.5703125" style="33" customWidth="1"/>
    <col min="8710" max="8710" width="10.85546875" style="33" customWidth="1"/>
    <col min="8711" max="8711" width="9.140625" style="33" customWidth="1"/>
    <col min="8712" max="8712" width="10.85546875" style="33" customWidth="1"/>
    <col min="8713" max="8713" width="11" style="33" customWidth="1"/>
    <col min="8714" max="8714" width="14.7109375" style="33" customWidth="1"/>
    <col min="8715" max="8715" width="12" style="33" customWidth="1"/>
    <col min="8716" max="8716" width="6.7109375" style="33" customWidth="1"/>
    <col min="8717" max="8717" width="2" style="33" customWidth="1"/>
    <col min="8718" max="8721" width="12.140625" style="33" customWidth="1"/>
    <col min="8722" max="8722" width="11" style="33" customWidth="1"/>
    <col min="8723" max="8958" width="11.42578125" style="33"/>
    <col min="8959" max="8959" width="5.28515625" style="33" customWidth="1"/>
    <col min="8960" max="8960" width="10.85546875" style="33" customWidth="1"/>
    <col min="8961" max="8962" width="13.7109375" style="33" customWidth="1"/>
    <col min="8963" max="8963" width="12.140625" style="33" customWidth="1"/>
    <col min="8964" max="8964" width="10.7109375" style="33" customWidth="1"/>
    <col min="8965" max="8965" width="9.5703125" style="33" customWidth="1"/>
    <col min="8966" max="8966" width="10.85546875" style="33" customWidth="1"/>
    <col min="8967" max="8967" width="9.140625" style="33" customWidth="1"/>
    <col min="8968" max="8968" width="10.85546875" style="33" customWidth="1"/>
    <col min="8969" max="8969" width="11" style="33" customWidth="1"/>
    <col min="8970" max="8970" width="14.7109375" style="33" customWidth="1"/>
    <col min="8971" max="8971" width="12" style="33" customWidth="1"/>
    <col min="8972" max="8972" width="6.7109375" style="33" customWidth="1"/>
    <col min="8973" max="8973" width="2" style="33" customWidth="1"/>
    <col min="8974" max="8977" width="12.140625" style="33" customWidth="1"/>
    <col min="8978" max="8978" width="11" style="33" customWidth="1"/>
    <col min="8979" max="9214" width="11.42578125" style="33"/>
    <col min="9215" max="9215" width="5.28515625" style="33" customWidth="1"/>
    <col min="9216" max="9216" width="10.85546875" style="33" customWidth="1"/>
    <col min="9217" max="9218" width="13.7109375" style="33" customWidth="1"/>
    <col min="9219" max="9219" width="12.140625" style="33" customWidth="1"/>
    <col min="9220" max="9220" width="10.7109375" style="33" customWidth="1"/>
    <col min="9221" max="9221" width="9.5703125" style="33" customWidth="1"/>
    <col min="9222" max="9222" width="10.85546875" style="33" customWidth="1"/>
    <col min="9223" max="9223" width="9.140625" style="33" customWidth="1"/>
    <col min="9224" max="9224" width="10.85546875" style="33" customWidth="1"/>
    <col min="9225" max="9225" width="11" style="33" customWidth="1"/>
    <col min="9226" max="9226" width="14.7109375" style="33" customWidth="1"/>
    <col min="9227" max="9227" width="12" style="33" customWidth="1"/>
    <col min="9228" max="9228" width="6.7109375" style="33" customWidth="1"/>
    <col min="9229" max="9229" width="2" style="33" customWidth="1"/>
    <col min="9230" max="9233" width="12.140625" style="33" customWidth="1"/>
    <col min="9234" max="9234" width="11" style="33" customWidth="1"/>
    <col min="9235" max="9470" width="11.42578125" style="33"/>
    <col min="9471" max="9471" width="5.28515625" style="33" customWidth="1"/>
    <col min="9472" max="9472" width="10.85546875" style="33" customWidth="1"/>
    <col min="9473" max="9474" width="13.7109375" style="33" customWidth="1"/>
    <col min="9475" max="9475" width="12.140625" style="33" customWidth="1"/>
    <col min="9476" max="9476" width="10.7109375" style="33" customWidth="1"/>
    <col min="9477" max="9477" width="9.5703125" style="33" customWidth="1"/>
    <col min="9478" max="9478" width="10.85546875" style="33" customWidth="1"/>
    <col min="9479" max="9479" width="9.140625" style="33" customWidth="1"/>
    <col min="9480" max="9480" width="10.85546875" style="33" customWidth="1"/>
    <col min="9481" max="9481" width="11" style="33" customWidth="1"/>
    <col min="9482" max="9482" width="14.7109375" style="33" customWidth="1"/>
    <col min="9483" max="9483" width="12" style="33" customWidth="1"/>
    <col min="9484" max="9484" width="6.7109375" style="33" customWidth="1"/>
    <col min="9485" max="9485" width="2" style="33" customWidth="1"/>
    <col min="9486" max="9489" width="12.140625" style="33" customWidth="1"/>
    <col min="9490" max="9490" width="11" style="33" customWidth="1"/>
    <col min="9491" max="9726" width="11.42578125" style="33"/>
    <col min="9727" max="9727" width="5.28515625" style="33" customWidth="1"/>
    <col min="9728" max="9728" width="10.85546875" style="33" customWidth="1"/>
    <col min="9729" max="9730" width="13.7109375" style="33" customWidth="1"/>
    <col min="9731" max="9731" width="12.140625" style="33" customWidth="1"/>
    <col min="9732" max="9732" width="10.7109375" style="33" customWidth="1"/>
    <col min="9733" max="9733" width="9.5703125" style="33" customWidth="1"/>
    <col min="9734" max="9734" width="10.85546875" style="33" customWidth="1"/>
    <col min="9735" max="9735" width="9.140625" style="33" customWidth="1"/>
    <col min="9736" max="9736" width="10.85546875" style="33" customWidth="1"/>
    <col min="9737" max="9737" width="11" style="33" customWidth="1"/>
    <col min="9738" max="9738" width="14.7109375" style="33" customWidth="1"/>
    <col min="9739" max="9739" width="12" style="33" customWidth="1"/>
    <col min="9740" max="9740" width="6.7109375" style="33" customWidth="1"/>
    <col min="9741" max="9741" width="2" style="33" customWidth="1"/>
    <col min="9742" max="9745" width="12.140625" style="33" customWidth="1"/>
    <col min="9746" max="9746" width="11" style="33" customWidth="1"/>
    <col min="9747" max="9982" width="11.42578125" style="33"/>
    <col min="9983" max="9983" width="5.28515625" style="33" customWidth="1"/>
    <col min="9984" max="9984" width="10.85546875" style="33" customWidth="1"/>
    <col min="9985" max="9986" width="13.7109375" style="33" customWidth="1"/>
    <col min="9987" max="9987" width="12.140625" style="33" customWidth="1"/>
    <col min="9988" max="9988" width="10.7109375" style="33" customWidth="1"/>
    <col min="9989" max="9989" width="9.5703125" style="33" customWidth="1"/>
    <col min="9990" max="9990" width="10.85546875" style="33" customWidth="1"/>
    <col min="9991" max="9991" width="9.140625" style="33" customWidth="1"/>
    <col min="9992" max="9992" width="10.85546875" style="33" customWidth="1"/>
    <col min="9993" max="9993" width="11" style="33" customWidth="1"/>
    <col min="9994" max="9994" width="14.7109375" style="33" customWidth="1"/>
    <col min="9995" max="9995" width="12" style="33" customWidth="1"/>
    <col min="9996" max="9996" width="6.7109375" style="33" customWidth="1"/>
    <col min="9997" max="9997" width="2" style="33" customWidth="1"/>
    <col min="9998" max="10001" width="12.140625" style="33" customWidth="1"/>
    <col min="10002" max="10002" width="11" style="33" customWidth="1"/>
    <col min="10003" max="10238" width="11.42578125" style="33"/>
    <col min="10239" max="10239" width="5.28515625" style="33" customWidth="1"/>
    <col min="10240" max="10240" width="10.85546875" style="33" customWidth="1"/>
    <col min="10241" max="10242" width="13.7109375" style="33" customWidth="1"/>
    <col min="10243" max="10243" width="12.140625" style="33" customWidth="1"/>
    <col min="10244" max="10244" width="10.7109375" style="33" customWidth="1"/>
    <col min="10245" max="10245" width="9.5703125" style="33" customWidth="1"/>
    <col min="10246" max="10246" width="10.85546875" style="33" customWidth="1"/>
    <col min="10247" max="10247" width="9.140625" style="33" customWidth="1"/>
    <col min="10248" max="10248" width="10.85546875" style="33" customWidth="1"/>
    <col min="10249" max="10249" width="11" style="33" customWidth="1"/>
    <col min="10250" max="10250" width="14.7109375" style="33" customWidth="1"/>
    <col min="10251" max="10251" width="12" style="33" customWidth="1"/>
    <col min="10252" max="10252" width="6.7109375" style="33" customWidth="1"/>
    <col min="10253" max="10253" width="2" style="33" customWidth="1"/>
    <col min="10254" max="10257" width="12.140625" style="33" customWidth="1"/>
    <col min="10258" max="10258" width="11" style="33" customWidth="1"/>
    <col min="10259" max="10494" width="11.42578125" style="33"/>
    <col min="10495" max="10495" width="5.28515625" style="33" customWidth="1"/>
    <col min="10496" max="10496" width="10.85546875" style="33" customWidth="1"/>
    <col min="10497" max="10498" width="13.7109375" style="33" customWidth="1"/>
    <col min="10499" max="10499" width="12.140625" style="33" customWidth="1"/>
    <col min="10500" max="10500" width="10.7109375" style="33" customWidth="1"/>
    <col min="10501" max="10501" width="9.5703125" style="33" customWidth="1"/>
    <col min="10502" max="10502" width="10.85546875" style="33" customWidth="1"/>
    <col min="10503" max="10503" width="9.140625" style="33" customWidth="1"/>
    <col min="10504" max="10504" width="10.85546875" style="33" customWidth="1"/>
    <col min="10505" max="10505" width="11" style="33" customWidth="1"/>
    <col min="10506" max="10506" width="14.7109375" style="33" customWidth="1"/>
    <col min="10507" max="10507" width="12" style="33" customWidth="1"/>
    <col min="10508" max="10508" width="6.7109375" style="33" customWidth="1"/>
    <col min="10509" max="10509" width="2" style="33" customWidth="1"/>
    <col min="10510" max="10513" width="12.140625" style="33" customWidth="1"/>
    <col min="10514" max="10514" width="11" style="33" customWidth="1"/>
    <col min="10515" max="10750" width="11.42578125" style="33"/>
    <col min="10751" max="10751" width="5.28515625" style="33" customWidth="1"/>
    <col min="10752" max="10752" width="10.85546875" style="33" customWidth="1"/>
    <col min="10753" max="10754" width="13.7109375" style="33" customWidth="1"/>
    <col min="10755" max="10755" width="12.140625" style="33" customWidth="1"/>
    <col min="10756" max="10756" width="10.7109375" style="33" customWidth="1"/>
    <col min="10757" max="10757" width="9.5703125" style="33" customWidth="1"/>
    <col min="10758" max="10758" width="10.85546875" style="33" customWidth="1"/>
    <col min="10759" max="10759" width="9.140625" style="33" customWidth="1"/>
    <col min="10760" max="10760" width="10.85546875" style="33" customWidth="1"/>
    <col min="10761" max="10761" width="11" style="33" customWidth="1"/>
    <col min="10762" max="10762" width="14.7109375" style="33" customWidth="1"/>
    <col min="10763" max="10763" width="12" style="33" customWidth="1"/>
    <col min="10764" max="10764" width="6.7109375" style="33" customWidth="1"/>
    <col min="10765" max="10765" width="2" style="33" customWidth="1"/>
    <col min="10766" max="10769" width="12.140625" style="33" customWidth="1"/>
    <col min="10770" max="10770" width="11" style="33" customWidth="1"/>
    <col min="10771" max="11006" width="11.42578125" style="33"/>
    <col min="11007" max="11007" width="5.28515625" style="33" customWidth="1"/>
    <col min="11008" max="11008" width="10.85546875" style="33" customWidth="1"/>
    <col min="11009" max="11010" width="13.7109375" style="33" customWidth="1"/>
    <col min="11011" max="11011" width="12.140625" style="33" customWidth="1"/>
    <col min="11012" max="11012" width="10.7109375" style="33" customWidth="1"/>
    <col min="11013" max="11013" width="9.5703125" style="33" customWidth="1"/>
    <col min="11014" max="11014" width="10.85546875" style="33" customWidth="1"/>
    <col min="11015" max="11015" width="9.140625" style="33" customWidth="1"/>
    <col min="11016" max="11016" width="10.85546875" style="33" customWidth="1"/>
    <col min="11017" max="11017" width="11" style="33" customWidth="1"/>
    <col min="11018" max="11018" width="14.7109375" style="33" customWidth="1"/>
    <col min="11019" max="11019" width="12" style="33" customWidth="1"/>
    <col min="11020" max="11020" width="6.7109375" style="33" customWidth="1"/>
    <col min="11021" max="11021" width="2" style="33" customWidth="1"/>
    <col min="11022" max="11025" width="12.140625" style="33" customWidth="1"/>
    <col min="11026" max="11026" width="11" style="33" customWidth="1"/>
    <col min="11027" max="11262" width="11.42578125" style="33"/>
    <col min="11263" max="11263" width="5.28515625" style="33" customWidth="1"/>
    <col min="11264" max="11264" width="10.85546875" style="33" customWidth="1"/>
    <col min="11265" max="11266" width="13.7109375" style="33" customWidth="1"/>
    <col min="11267" max="11267" width="12.140625" style="33" customWidth="1"/>
    <col min="11268" max="11268" width="10.7109375" style="33" customWidth="1"/>
    <col min="11269" max="11269" width="9.5703125" style="33" customWidth="1"/>
    <col min="11270" max="11270" width="10.85546875" style="33" customWidth="1"/>
    <col min="11271" max="11271" width="9.140625" style="33" customWidth="1"/>
    <col min="11272" max="11272" width="10.85546875" style="33" customWidth="1"/>
    <col min="11273" max="11273" width="11" style="33" customWidth="1"/>
    <col min="11274" max="11274" width="14.7109375" style="33" customWidth="1"/>
    <col min="11275" max="11275" width="12" style="33" customWidth="1"/>
    <col min="11276" max="11276" width="6.7109375" style="33" customWidth="1"/>
    <col min="11277" max="11277" width="2" style="33" customWidth="1"/>
    <col min="11278" max="11281" width="12.140625" style="33" customWidth="1"/>
    <col min="11282" max="11282" width="11" style="33" customWidth="1"/>
    <col min="11283" max="11518" width="11.42578125" style="33"/>
    <col min="11519" max="11519" width="5.28515625" style="33" customWidth="1"/>
    <col min="11520" max="11520" width="10.85546875" style="33" customWidth="1"/>
    <col min="11521" max="11522" width="13.7109375" style="33" customWidth="1"/>
    <col min="11523" max="11523" width="12.140625" style="33" customWidth="1"/>
    <col min="11524" max="11524" width="10.7109375" style="33" customWidth="1"/>
    <col min="11525" max="11525" width="9.5703125" style="33" customWidth="1"/>
    <col min="11526" max="11526" width="10.85546875" style="33" customWidth="1"/>
    <col min="11527" max="11527" width="9.140625" style="33" customWidth="1"/>
    <col min="11528" max="11528" width="10.85546875" style="33" customWidth="1"/>
    <col min="11529" max="11529" width="11" style="33" customWidth="1"/>
    <col min="11530" max="11530" width="14.7109375" style="33" customWidth="1"/>
    <col min="11531" max="11531" width="12" style="33" customWidth="1"/>
    <col min="11532" max="11532" width="6.7109375" style="33" customWidth="1"/>
    <col min="11533" max="11533" width="2" style="33" customWidth="1"/>
    <col min="11534" max="11537" width="12.140625" style="33" customWidth="1"/>
    <col min="11538" max="11538" width="11" style="33" customWidth="1"/>
    <col min="11539" max="11774" width="11.42578125" style="33"/>
    <col min="11775" max="11775" width="5.28515625" style="33" customWidth="1"/>
    <col min="11776" max="11776" width="10.85546875" style="33" customWidth="1"/>
    <col min="11777" max="11778" width="13.7109375" style="33" customWidth="1"/>
    <col min="11779" max="11779" width="12.140625" style="33" customWidth="1"/>
    <col min="11780" max="11780" width="10.7109375" style="33" customWidth="1"/>
    <col min="11781" max="11781" width="9.5703125" style="33" customWidth="1"/>
    <col min="11782" max="11782" width="10.85546875" style="33" customWidth="1"/>
    <col min="11783" max="11783" width="9.140625" style="33" customWidth="1"/>
    <col min="11784" max="11784" width="10.85546875" style="33" customWidth="1"/>
    <col min="11785" max="11785" width="11" style="33" customWidth="1"/>
    <col min="11786" max="11786" width="14.7109375" style="33" customWidth="1"/>
    <col min="11787" max="11787" width="12" style="33" customWidth="1"/>
    <col min="11788" max="11788" width="6.7109375" style="33" customWidth="1"/>
    <col min="11789" max="11789" width="2" style="33" customWidth="1"/>
    <col min="11790" max="11793" width="12.140625" style="33" customWidth="1"/>
    <col min="11794" max="11794" width="11" style="33" customWidth="1"/>
    <col min="11795" max="12030" width="11.42578125" style="33"/>
    <col min="12031" max="12031" width="5.28515625" style="33" customWidth="1"/>
    <col min="12032" max="12032" width="10.85546875" style="33" customWidth="1"/>
    <col min="12033" max="12034" width="13.7109375" style="33" customWidth="1"/>
    <col min="12035" max="12035" width="12.140625" style="33" customWidth="1"/>
    <col min="12036" max="12036" width="10.7109375" style="33" customWidth="1"/>
    <col min="12037" max="12037" width="9.5703125" style="33" customWidth="1"/>
    <col min="12038" max="12038" width="10.85546875" style="33" customWidth="1"/>
    <col min="12039" max="12039" width="9.140625" style="33" customWidth="1"/>
    <col min="12040" max="12040" width="10.85546875" style="33" customWidth="1"/>
    <col min="12041" max="12041" width="11" style="33" customWidth="1"/>
    <col min="12042" max="12042" width="14.7109375" style="33" customWidth="1"/>
    <col min="12043" max="12043" width="12" style="33" customWidth="1"/>
    <col min="12044" max="12044" width="6.7109375" style="33" customWidth="1"/>
    <col min="12045" max="12045" width="2" style="33" customWidth="1"/>
    <col min="12046" max="12049" width="12.140625" style="33" customWidth="1"/>
    <col min="12050" max="12050" width="11" style="33" customWidth="1"/>
    <col min="12051" max="12286" width="11.42578125" style="33"/>
    <col min="12287" max="12287" width="5.28515625" style="33" customWidth="1"/>
    <col min="12288" max="12288" width="10.85546875" style="33" customWidth="1"/>
    <col min="12289" max="12290" width="13.7109375" style="33" customWidth="1"/>
    <col min="12291" max="12291" width="12.140625" style="33" customWidth="1"/>
    <col min="12292" max="12292" width="10.7109375" style="33" customWidth="1"/>
    <col min="12293" max="12293" width="9.5703125" style="33" customWidth="1"/>
    <col min="12294" max="12294" width="10.85546875" style="33" customWidth="1"/>
    <col min="12295" max="12295" width="9.140625" style="33" customWidth="1"/>
    <col min="12296" max="12296" width="10.85546875" style="33" customWidth="1"/>
    <col min="12297" max="12297" width="11" style="33" customWidth="1"/>
    <col min="12298" max="12298" width="14.7109375" style="33" customWidth="1"/>
    <col min="12299" max="12299" width="12" style="33" customWidth="1"/>
    <col min="12300" max="12300" width="6.7109375" style="33" customWidth="1"/>
    <col min="12301" max="12301" width="2" style="33" customWidth="1"/>
    <col min="12302" max="12305" width="12.140625" style="33" customWidth="1"/>
    <col min="12306" max="12306" width="11" style="33" customWidth="1"/>
    <col min="12307" max="12542" width="11.42578125" style="33"/>
    <col min="12543" max="12543" width="5.28515625" style="33" customWidth="1"/>
    <col min="12544" max="12544" width="10.85546875" style="33" customWidth="1"/>
    <col min="12545" max="12546" width="13.7109375" style="33" customWidth="1"/>
    <col min="12547" max="12547" width="12.140625" style="33" customWidth="1"/>
    <col min="12548" max="12548" width="10.7109375" style="33" customWidth="1"/>
    <col min="12549" max="12549" width="9.5703125" style="33" customWidth="1"/>
    <col min="12550" max="12550" width="10.85546875" style="33" customWidth="1"/>
    <col min="12551" max="12551" width="9.140625" style="33" customWidth="1"/>
    <col min="12552" max="12552" width="10.85546875" style="33" customWidth="1"/>
    <col min="12553" max="12553" width="11" style="33" customWidth="1"/>
    <col min="12554" max="12554" width="14.7109375" style="33" customWidth="1"/>
    <col min="12555" max="12555" width="12" style="33" customWidth="1"/>
    <col min="12556" max="12556" width="6.7109375" style="33" customWidth="1"/>
    <col min="12557" max="12557" width="2" style="33" customWidth="1"/>
    <col min="12558" max="12561" width="12.140625" style="33" customWidth="1"/>
    <col min="12562" max="12562" width="11" style="33" customWidth="1"/>
    <col min="12563" max="12798" width="11.42578125" style="33"/>
    <col min="12799" max="12799" width="5.28515625" style="33" customWidth="1"/>
    <col min="12800" max="12800" width="10.85546875" style="33" customWidth="1"/>
    <col min="12801" max="12802" width="13.7109375" style="33" customWidth="1"/>
    <col min="12803" max="12803" width="12.140625" style="33" customWidth="1"/>
    <col min="12804" max="12804" width="10.7109375" style="33" customWidth="1"/>
    <col min="12805" max="12805" width="9.5703125" style="33" customWidth="1"/>
    <col min="12806" max="12806" width="10.85546875" style="33" customWidth="1"/>
    <col min="12807" max="12807" width="9.140625" style="33" customWidth="1"/>
    <col min="12808" max="12808" width="10.85546875" style="33" customWidth="1"/>
    <col min="12809" max="12809" width="11" style="33" customWidth="1"/>
    <col min="12810" max="12810" width="14.7109375" style="33" customWidth="1"/>
    <col min="12811" max="12811" width="12" style="33" customWidth="1"/>
    <col min="12812" max="12812" width="6.7109375" style="33" customWidth="1"/>
    <col min="12813" max="12813" width="2" style="33" customWidth="1"/>
    <col min="12814" max="12817" width="12.140625" style="33" customWidth="1"/>
    <col min="12818" max="12818" width="11" style="33" customWidth="1"/>
    <col min="12819" max="13054" width="11.42578125" style="33"/>
    <col min="13055" max="13055" width="5.28515625" style="33" customWidth="1"/>
    <col min="13056" max="13056" width="10.85546875" style="33" customWidth="1"/>
    <col min="13057" max="13058" width="13.7109375" style="33" customWidth="1"/>
    <col min="13059" max="13059" width="12.140625" style="33" customWidth="1"/>
    <col min="13060" max="13060" width="10.7109375" style="33" customWidth="1"/>
    <col min="13061" max="13061" width="9.5703125" style="33" customWidth="1"/>
    <col min="13062" max="13062" width="10.85546875" style="33" customWidth="1"/>
    <col min="13063" max="13063" width="9.140625" style="33" customWidth="1"/>
    <col min="13064" max="13064" width="10.85546875" style="33" customWidth="1"/>
    <col min="13065" max="13065" width="11" style="33" customWidth="1"/>
    <col min="13066" max="13066" width="14.7109375" style="33" customWidth="1"/>
    <col min="13067" max="13067" width="12" style="33" customWidth="1"/>
    <col min="13068" max="13068" width="6.7109375" style="33" customWidth="1"/>
    <col min="13069" max="13069" width="2" style="33" customWidth="1"/>
    <col min="13070" max="13073" width="12.140625" style="33" customWidth="1"/>
    <col min="13074" max="13074" width="11" style="33" customWidth="1"/>
    <col min="13075" max="13310" width="11.42578125" style="33"/>
    <col min="13311" max="13311" width="5.28515625" style="33" customWidth="1"/>
    <col min="13312" max="13312" width="10.85546875" style="33" customWidth="1"/>
    <col min="13313" max="13314" width="13.7109375" style="33" customWidth="1"/>
    <col min="13315" max="13315" width="12.140625" style="33" customWidth="1"/>
    <col min="13316" max="13316" width="10.7109375" style="33" customWidth="1"/>
    <col min="13317" max="13317" width="9.5703125" style="33" customWidth="1"/>
    <col min="13318" max="13318" width="10.85546875" style="33" customWidth="1"/>
    <col min="13319" max="13319" width="9.140625" style="33" customWidth="1"/>
    <col min="13320" max="13320" width="10.85546875" style="33" customWidth="1"/>
    <col min="13321" max="13321" width="11" style="33" customWidth="1"/>
    <col min="13322" max="13322" width="14.7109375" style="33" customWidth="1"/>
    <col min="13323" max="13323" width="12" style="33" customWidth="1"/>
    <col min="13324" max="13324" width="6.7109375" style="33" customWidth="1"/>
    <col min="13325" max="13325" width="2" style="33" customWidth="1"/>
    <col min="13326" max="13329" width="12.140625" style="33" customWidth="1"/>
    <col min="13330" max="13330" width="11" style="33" customWidth="1"/>
    <col min="13331" max="13566" width="11.42578125" style="33"/>
    <col min="13567" max="13567" width="5.28515625" style="33" customWidth="1"/>
    <col min="13568" max="13568" width="10.85546875" style="33" customWidth="1"/>
    <col min="13569" max="13570" width="13.7109375" style="33" customWidth="1"/>
    <col min="13571" max="13571" width="12.140625" style="33" customWidth="1"/>
    <col min="13572" max="13572" width="10.7109375" style="33" customWidth="1"/>
    <col min="13573" max="13573" width="9.5703125" style="33" customWidth="1"/>
    <col min="13574" max="13574" width="10.85546875" style="33" customWidth="1"/>
    <col min="13575" max="13575" width="9.140625" style="33" customWidth="1"/>
    <col min="13576" max="13576" width="10.85546875" style="33" customWidth="1"/>
    <col min="13577" max="13577" width="11" style="33" customWidth="1"/>
    <col min="13578" max="13578" width="14.7109375" style="33" customWidth="1"/>
    <col min="13579" max="13579" width="12" style="33" customWidth="1"/>
    <col min="13580" max="13580" width="6.7109375" style="33" customWidth="1"/>
    <col min="13581" max="13581" width="2" style="33" customWidth="1"/>
    <col min="13582" max="13585" width="12.140625" style="33" customWidth="1"/>
    <col min="13586" max="13586" width="11" style="33" customWidth="1"/>
    <col min="13587" max="13822" width="11.42578125" style="33"/>
    <col min="13823" max="13823" width="5.28515625" style="33" customWidth="1"/>
    <col min="13824" max="13824" width="10.85546875" style="33" customWidth="1"/>
    <col min="13825" max="13826" width="13.7109375" style="33" customWidth="1"/>
    <col min="13827" max="13827" width="12.140625" style="33" customWidth="1"/>
    <col min="13828" max="13828" width="10.7109375" style="33" customWidth="1"/>
    <col min="13829" max="13829" width="9.5703125" style="33" customWidth="1"/>
    <col min="13830" max="13830" width="10.85546875" style="33" customWidth="1"/>
    <col min="13831" max="13831" width="9.140625" style="33" customWidth="1"/>
    <col min="13832" max="13832" width="10.85546875" style="33" customWidth="1"/>
    <col min="13833" max="13833" width="11" style="33" customWidth="1"/>
    <col min="13834" max="13834" width="14.7109375" style="33" customWidth="1"/>
    <col min="13835" max="13835" width="12" style="33" customWidth="1"/>
    <col min="13836" max="13836" width="6.7109375" style="33" customWidth="1"/>
    <col min="13837" max="13837" width="2" style="33" customWidth="1"/>
    <col min="13838" max="13841" width="12.140625" style="33" customWidth="1"/>
    <col min="13842" max="13842" width="11" style="33" customWidth="1"/>
    <col min="13843" max="14078" width="11.42578125" style="33"/>
    <col min="14079" max="14079" width="5.28515625" style="33" customWidth="1"/>
    <col min="14080" max="14080" width="10.85546875" style="33" customWidth="1"/>
    <col min="14081" max="14082" width="13.7109375" style="33" customWidth="1"/>
    <col min="14083" max="14083" width="12.140625" style="33" customWidth="1"/>
    <col min="14084" max="14084" width="10.7109375" style="33" customWidth="1"/>
    <col min="14085" max="14085" width="9.5703125" style="33" customWidth="1"/>
    <col min="14086" max="14086" width="10.85546875" style="33" customWidth="1"/>
    <col min="14087" max="14087" width="9.140625" style="33" customWidth="1"/>
    <col min="14088" max="14088" width="10.85546875" style="33" customWidth="1"/>
    <col min="14089" max="14089" width="11" style="33" customWidth="1"/>
    <col min="14090" max="14090" width="14.7109375" style="33" customWidth="1"/>
    <col min="14091" max="14091" width="12" style="33" customWidth="1"/>
    <col min="14092" max="14092" width="6.7109375" style="33" customWidth="1"/>
    <col min="14093" max="14093" width="2" style="33" customWidth="1"/>
    <col min="14094" max="14097" width="12.140625" style="33" customWidth="1"/>
    <col min="14098" max="14098" width="11" style="33" customWidth="1"/>
    <col min="14099" max="14334" width="11.42578125" style="33"/>
    <col min="14335" max="14335" width="5.28515625" style="33" customWidth="1"/>
    <col min="14336" max="14336" width="10.85546875" style="33" customWidth="1"/>
    <col min="14337" max="14338" width="13.7109375" style="33" customWidth="1"/>
    <col min="14339" max="14339" width="12.140625" style="33" customWidth="1"/>
    <col min="14340" max="14340" width="10.7109375" style="33" customWidth="1"/>
    <col min="14341" max="14341" width="9.5703125" style="33" customWidth="1"/>
    <col min="14342" max="14342" width="10.85546875" style="33" customWidth="1"/>
    <col min="14343" max="14343" width="9.140625" style="33" customWidth="1"/>
    <col min="14344" max="14344" width="10.85546875" style="33" customWidth="1"/>
    <col min="14345" max="14345" width="11" style="33" customWidth="1"/>
    <col min="14346" max="14346" width="14.7109375" style="33" customWidth="1"/>
    <col min="14347" max="14347" width="12" style="33" customWidth="1"/>
    <col min="14348" max="14348" width="6.7109375" style="33" customWidth="1"/>
    <col min="14349" max="14349" width="2" style="33" customWidth="1"/>
    <col min="14350" max="14353" width="12.140625" style="33" customWidth="1"/>
    <col min="14354" max="14354" width="11" style="33" customWidth="1"/>
    <col min="14355" max="14590" width="11.42578125" style="33"/>
    <col min="14591" max="14591" width="5.28515625" style="33" customWidth="1"/>
    <col min="14592" max="14592" width="10.85546875" style="33" customWidth="1"/>
    <col min="14593" max="14594" width="13.7109375" style="33" customWidth="1"/>
    <col min="14595" max="14595" width="12.140625" style="33" customWidth="1"/>
    <col min="14596" max="14596" width="10.7109375" style="33" customWidth="1"/>
    <col min="14597" max="14597" width="9.5703125" style="33" customWidth="1"/>
    <col min="14598" max="14598" width="10.85546875" style="33" customWidth="1"/>
    <col min="14599" max="14599" width="9.140625" style="33" customWidth="1"/>
    <col min="14600" max="14600" width="10.85546875" style="33" customWidth="1"/>
    <col min="14601" max="14601" width="11" style="33" customWidth="1"/>
    <col min="14602" max="14602" width="14.7109375" style="33" customWidth="1"/>
    <col min="14603" max="14603" width="12" style="33" customWidth="1"/>
    <col min="14604" max="14604" width="6.7109375" style="33" customWidth="1"/>
    <col min="14605" max="14605" width="2" style="33" customWidth="1"/>
    <col min="14606" max="14609" width="12.140625" style="33" customWidth="1"/>
    <col min="14610" max="14610" width="11" style="33" customWidth="1"/>
    <col min="14611" max="14846" width="11.42578125" style="33"/>
    <col min="14847" max="14847" width="5.28515625" style="33" customWidth="1"/>
    <col min="14848" max="14848" width="10.85546875" style="33" customWidth="1"/>
    <col min="14849" max="14850" width="13.7109375" style="33" customWidth="1"/>
    <col min="14851" max="14851" width="12.140625" style="33" customWidth="1"/>
    <col min="14852" max="14852" width="10.7109375" style="33" customWidth="1"/>
    <col min="14853" max="14853" width="9.5703125" style="33" customWidth="1"/>
    <col min="14854" max="14854" width="10.85546875" style="33" customWidth="1"/>
    <col min="14855" max="14855" width="9.140625" style="33" customWidth="1"/>
    <col min="14856" max="14856" width="10.85546875" style="33" customWidth="1"/>
    <col min="14857" max="14857" width="11" style="33" customWidth="1"/>
    <col min="14858" max="14858" width="14.7109375" style="33" customWidth="1"/>
    <col min="14859" max="14859" width="12" style="33" customWidth="1"/>
    <col min="14860" max="14860" width="6.7109375" style="33" customWidth="1"/>
    <col min="14861" max="14861" width="2" style="33" customWidth="1"/>
    <col min="14862" max="14865" width="12.140625" style="33" customWidth="1"/>
    <col min="14866" max="14866" width="11" style="33" customWidth="1"/>
    <col min="14867" max="15102" width="11.42578125" style="33"/>
    <col min="15103" max="15103" width="5.28515625" style="33" customWidth="1"/>
    <col min="15104" max="15104" width="10.85546875" style="33" customWidth="1"/>
    <col min="15105" max="15106" width="13.7109375" style="33" customWidth="1"/>
    <col min="15107" max="15107" width="12.140625" style="33" customWidth="1"/>
    <col min="15108" max="15108" width="10.7109375" style="33" customWidth="1"/>
    <col min="15109" max="15109" width="9.5703125" style="33" customWidth="1"/>
    <col min="15110" max="15110" width="10.85546875" style="33" customWidth="1"/>
    <col min="15111" max="15111" width="9.140625" style="33" customWidth="1"/>
    <col min="15112" max="15112" width="10.85546875" style="33" customWidth="1"/>
    <col min="15113" max="15113" width="11" style="33" customWidth="1"/>
    <col min="15114" max="15114" width="14.7109375" style="33" customWidth="1"/>
    <col min="15115" max="15115" width="12" style="33" customWidth="1"/>
    <col min="15116" max="15116" width="6.7109375" style="33" customWidth="1"/>
    <col min="15117" max="15117" width="2" style="33" customWidth="1"/>
    <col min="15118" max="15121" width="12.140625" style="33" customWidth="1"/>
    <col min="15122" max="15122" width="11" style="33" customWidth="1"/>
    <col min="15123" max="15358" width="11.42578125" style="33"/>
    <col min="15359" max="15359" width="5.28515625" style="33" customWidth="1"/>
    <col min="15360" max="15360" width="10.85546875" style="33" customWidth="1"/>
    <col min="15361" max="15362" width="13.7109375" style="33" customWidth="1"/>
    <col min="15363" max="15363" width="12.140625" style="33" customWidth="1"/>
    <col min="15364" max="15364" width="10.7109375" style="33" customWidth="1"/>
    <col min="15365" max="15365" width="9.5703125" style="33" customWidth="1"/>
    <col min="15366" max="15366" width="10.85546875" style="33" customWidth="1"/>
    <col min="15367" max="15367" width="9.140625" style="33" customWidth="1"/>
    <col min="15368" max="15368" width="10.85546875" style="33" customWidth="1"/>
    <col min="15369" max="15369" width="11" style="33" customWidth="1"/>
    <col min="15370" max="15370" width="14.7109375" style="33" customWidth="1"/>
    <col min="15371" max="15371" width="12" style="33" customWidth="1"/>
    <col min="15372" max="15372" width="6.7109375" style="33" customWidth="1"/>
    <col min="15373" max="15373" width="2" style="33" customWidth="1"/>
    <col min="15374" max="15377" width="12.140625" style="33" customWidth="1"/>
    <col min="15378" max="15378" width="11" style="33" customWidth="1"/>
    <col min="15379" max="15614" width="11.42578125" style="33"/>
    <col min="15615" max="15615" width="5.28515625" style="33" customWidth="1"/>
    <col min="15616" max="15616" width="10.85546875" style="33" customWidth="1"/>
    <col min="15617" max="15618" width="13.7109375" style="33" customWidth="1"/>
    <col min="15619" max="15619" width="12.140625" style="33" customWidth="1"/>
    <col min="15620" max="15620" width="10.7109375" style="33" customWidth="1"/>
    <col min="15621" max="15621" width="9.5703125" style="33" customWidth="1"/>
    <col min="15622" max="15622" width="10.85546875" style="33" customWidth="1"/>
    <col min="15623" max="15623" width="9.140625" style="33" customWidth="1"/>
    <col min="15624" max="15624" width="10.85546875" style="33" customWidth="1"/>
    <col min="15625" max="15625" width="11" style="33" customWidth="1"/>
    <col min="15626" max="15626" width="14.7109375" style="33" customWidth="1"/>
    <col min="15627" max="15627" width="12" style="33" customWidth="1"/>
    <col min="15628" max="15628" width="6.7109375" style="33" customWidth="1"/>
    <col min="15629" max="15629" width="2" style="33" customWidth="1"/>
    <col min="15630" max="15633" width="12.140625" style="33" customWidth="1"/>
    <col min="15634" max="15634" width="11" style="33" customWidth="1"/>
    <col min="15635" max="15870" width="11.42578125" style="33"/>
    <col min="15871" max="15871" width="5.28515625" style="33" customWidth="1"/>
    <col min="15872" max="15872" width="10.85546875" style="33" customWidth="1"/>
    <col min="15873" max="15874" width="13.7109375" style="33" customWidth="1"/>
    <col min="15875" max="15875" width="12.140625" style="33" customWidth="1"/>
    <col min="15876" max="15876" width="10.7109375" style="33" customWidth="1"/>
    <col min="15877" max="15877" width="9.5703125" style="33" customWidth="1"/>
    <col min="15878" max="15878" width="10.85546875" style="33" customWidth="1"/>
    <col min="15879" max="15879" width="9.140625" style="33" customWidth="1"/>
    <col min="15880" max="15880" width="10.85546875" style="33" customWidth="1"/>
    <col min="15881" max="15881" width="11" style="33" customWidth="1"/>
    <col min="15882" max="15882" width="14.7109375" style="33" customWidth="1"/>
    <col min="15883" max="15883" width="12" style="33" customWidth="1"/>
    <col min="15884" max="15884" width="6.7109375" style="33" customWidth="1"/>
    <col min="15885" max="15885" width="2" style="33" customWidth="1"/>
    <col min="15886" max="15889" width="12.140625" style="33" customWidth="1"/>
    <col min="15890" max="15890" width="11" style="33" customWidth="1"/>
    <col min="15891" max="16126" width="11.42578125" style="33"/>
    <col min="16127" max="16127" width="5.28515625" style="33" customWidth="1"/>
    <col min="16128" max="16128" width="10.85546875" style="33" customWidth="1"/>
    <col min="16129" max="16130" width="13.7109375" style="33" customWidth="1"/>
    <col min="16131" max="16131" width="12.140625" style="33" customWidth="1"/>
    <col min="16132" max="16132" width="10.7109375" style="33" customWidth="1"/>
    <col min="16133" max="16133" width="9.5703125" style="33" customWidth="1"/>
    <col min="16134" max="16134" width="10.85546875" style="33" customWidth="1"/>
    <col min="16135" max="16135" width="9.140625" style="33" customWidth="1"/>
    <col min="16136" max="16136" width="10.85546875" style="33" customWidth="1"/>
    <col min="16137" max="16137" width="11" style="33" customWidth="1"/>
    <col min="16138" max="16138" width="14.7109375" style="33" customWidth="1"/>
    <col min="16139" max="16139" width="12" style="33" customWidth="1"/>
    <col min="16140" max="16140" width="6.7109375" style="33" customWidth="1"/>
    <col min="16141" max="16141" width="2" style="33" customWidth="1"/>
    <col min="16142" max="16145" width="12.140625" style="33" customWidth="1"/>
    <col min="16146" max="16146" width="11" style="33" customWidth="1"/>
    <col min="16147" max="16384" width="11.42578125" style="33"/>
  </cols>
  <sheetData>
    <row r="1" spans="1:22" ht="49.5" customHeight="1" x14ac:dyDescent="0.3">
      <c r="A1" s="19"/>
      <c r="C1" s="4"/>
      <c r="D1" s="19"/>
      <c r="F1" s="4"/>
      <c r="G1" s="19"/>
      <c r="I1" s="4"/>
      <c r="J1" s="19"/>
      <c r="K1" s="19"/>
      <c r="N1" s="19"/>
      <c r="P1" s="4"/>
      <c r="Q1" s="4"/>
      <c r="R1" s="19"/>
    </row>
    <row r="2" spans="1:22" ht="25.5" customHeight="1" x14ac:dyDescent="0.2">
      <c r="A2" s="27">
        <v>1</v>
      </c>
      <c r="B2" s="27">
        <v>2</v>
      </c>
      <c r="C2" s="27">
        <v>3</v>
      </c>
      <c r="D2" s="27">
        <v>4</v>
      </c>
      <c r="E2" s="27">
        <v>5</v>
      </c>
      <c r="F2" s="27">
        <v>6</v>
      </c>
      <c r="G2" s="27">
        <v>7</v>
      </c>
      <c r="H2" s="27">
        <v>8</v>
      </c>
      <c r="I2" s="27">
        <v>9</v>
      </c>
      <c r="J2" s="27">
        <v>10</v>
      </c>
      <c r="K2" s="27">
        <v>11</v>
      </c>
      <c r="L2" s="27">
        <v>12</v>
      </c>
      <c r="M2" s="27">
        <v>13</v>
      </c>
      <c r="N2" s="27">
        <v>14</v>
      </c>
      <c r="O2" s="27">
        <v>15</v>
      </c>
      <c r="P2" s="27">
        <v>16</v>
      </c>
      <c r="Q2" s="27">
        <v>17</v>
      </c>
      <c r="R2" s="27">
        <v>18</v>
      </c>
    </row>
    <row r="3" spans="1:22" ht="41.25" customHeight="1" x14ac:dyDescent="0.2">
      <c r="A3" s="116" t="s">
        <v>47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7"/>
      <c r="T3" s="17"/>
      <c r="U3" s="17"/>
      <c r="V3" s="17"/>
    </row>
    <row r="4" spans="1:22" ht="17.25" customHeight="1" x14ac:dyDescent="0.2">
      <c r="A4" s="118">
        <v>3.2000000000000001E-2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2" ht="41.25" customHeight="1" x14ac:dyDescent="0.2">
      <c r="A5" s="48" t="s">
        <v>20</v>
      </c>
      <c r="B5" s="29" t="s">
        <v>8</v>
      </c>
      <c r="C5" s="29" t="s">
        <v>7</v>
      </c>
      <c r="D5" s="29" t="s">
        <v>19</v>
      </c>
      <c r="E5" s="29" t="s">
        <v>0</v>
      </c>
      <c r="F5" s="29" t="s">
        <v>1</v>
      </c>
      <c r="G5" s="29" t="s">
        <v>3</v>
      </c>
      <c r="H5" s="29" t="s">
        <v>4</v>
      </c>
      <c r="I5" s="29" t="s">
        <v>5</v>
      </c>
      <c r="J5" s="30" t="s">
        <v>6</v>
      </c>
      <c r="K5" s="30" t="s">
        <v>32</v>
      </c>
      <c r="L5" s="120" t="s">
        <v>26</v>
      </c>
      <c r="M5" s="123" t="s">
        <v>20</v>
      </c>
      <c r="N5" s="31" t="s">
        <v>2</v>
      </c>
      <c r="O5" s="120" t="s">
        <v>25</v>
      </c>
      <c r="P5" s="120" t="s">
        <v>23</v>
      </c>
      <c r="Q5" s="120" t="s">
        <v>24</v>
      </c>
      <c r="R5" s="46" t="s">
        <v>27</v>
      </c>
    </row>
    <row r="6" spans="1:22" ht="16.5" customHeight="1" x14ac:dyDescent="0.2">
      <c r="A6" s="49"/>
      <c r="B6" s="5" t="s">
        <v>22</v>
      </c>
      <c r="C6" s="5"/>
      <c r="D6" s="5"/>
      <c r="E6" s="5"/>
      <c r="F6" s="5"/>
      <c r="G6" s="5"/>
      <c r="H6" s="5"/>
      <c r="I6" s="5"/>
      <c r="J6" s="6"/>
      <c r="K6" s="6"/>
      <c r="L6" s="121"/>
      <c r="M6" s="124"/>
      <c r="N6" s="7"/>
      <c r="O6" s="121"/>
      <c r="P6" s="121"/>
      <c r="Q6" s="121"/>
      <c r="R6" s="47"/>
    </row>
    <row r="7" spans="1:22" ht="10.5" customHeight="1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22"/>
      <c r="M7" s="125"/>
      <c r="N7" s="11"/>
      <c r="O7" s="12">
        <v>0.15</v>
      </c>
      <c r="P7" s="12">
        <v>7.5999999999999998E-2</v>
      </c>
      <c r="Q7" s="12">
        <v>0.08</v>
      </c>
      <c r="R7" s="12">
        <f>SUM(O7:Q7)</f>
        <v>0.30599999999999999</v>
      </c>
    </row>
    <row r="8" spans="1:22" ht="16.5" customHeight="1" x14ac:dyDescent="0.25">
      <c r="A8" s="2">
        <v>2</v>
      </c>
      <c r="B8" s="42">
        <f>ROUND('Tabla 2016'!B8*(1+$A$4),0)</f>
        <v>578204</v>
      </c>
      <c r="C8" s="42">
        <f>ROUND('Tabla 2016'!C8*(1+$A$4),0)</f>
        <v>2176813</v>
      </c>
      <c r="D8" s="42">
        <f>ROUND('Tabla 2016'!D8*(1+$A$4),0)</f>
        <v>2755016</v>
      </c>
      <c r="E8" s="42">
        <f>ROUND('Tabla 2016'!E8*(1+$A$4),0)</f>
        <v>0</v>
      </c>
      <c r="F8" s="42">
        <f>ROUND('Tabla 2016'!F8*(1+$A$4),0)</f>
        <v>0</v>
      </c>
      <c r="G8" s="42">
        <f>ROUND('Tabla 2016'!G8*(1+$A$4),0)</f>
        <v>124314</v>
      </c>
      <c r="H8" s="42">
        <f>ROUND('Tabla 2016'!H8*(1+$A$4),0)</f>
        <v>95043</v>
      </c>
      <c r="I8" s="42">
        <f>ROUND('Tabla 2016'!I8*(1+$A$4),0)</f>
        <v>208986</v>
      </c>
      <c r="J8" s="42">
        <f>ROUND('Tabla 2016'!J8*(1+$A$4),0)</f>
        <v>18938</v>
      </c>
      <c r="K8" s="42">
        <f>ROUND('Tabla 2016'!K8*(1+$A$4),0)</f>
        <v>0</v>
      </c>
      <c r="L8" s="43">
        <f t="shared" ref="L8:L36" si="0">SUM(B8:K8)</f>
        <v>5957314</v>
      </c>
      <c r="M8" s="2">
        <v>2</v>
      </c>
      <c r="N8" s="15">
        <f>$B8+$C8+$F8+$J8</f>
        <v>2773955</v>
      </c>
      <c r="O8" s="14">
        <f t="shared" ref="O8:O22" si="1">ROUND(N8*$O$7,0)</f>
        <v>416093</v>
      </c>
      <c r="P8" s="14">
        <f t="shared" ref="P8:P22" si="2">ROUND(N8*$P$7,0)</f>
        <v>210821</v>
      </c>
      <c r="Q8" s="14">
        <f t="shared" ref="Q8:Q22" si="3">ROUND(N8*$Q$7,0)</f>
        <v>221916</v>
      </c>
      <c r="R8" s="23">
        <f>SUM(O8:Q8)</f>
        <v>848830</v>
      </c>
      <c r="S8" s="34"/>
    </row>
    <row r="9" spans="1:22" ht="16.5" customHeight="1" x14ac:dyDescent="0.25">
      <c r="A9" s="24" t="s">
        <v>21</v>
      </c>
      <c r="B9" s="42">
        <f>ROUND('Tabla 2016'!B9*(1+$A$4),0)</f>
        <v>610489</v>
      </c>
      <c r="C9" s="42">
        <f>ROUND('Tabla 2016'!C9*(1+$A$4),0)</f>
        <v>1795002</v>
      </c>
      <c r="D9" s="42">
        <f>ROUND('Tabla 2016'!D9*(1+$A$4),0)</f>
        <v>0</v>
      </c>
      <c r="E9" s="42">
        <f>ROUND('Tabla 2016'!E9*(1+$A$4),0)</f>
        <v>1202745</v>
      </c>
      <c r="F9" s="42">
        <f>ROUND('Tabla 2016'!F9*(1+$A$4),0)</f>
        <v>25978</v>
      </c>
      <c r="G9" s="42">
        <f>ROUND('Tabla 2016'!G9*(1+$A$4),0)</f>
        <v>131255</v>
      </c>
      <c r="H9" s="42">
        <f>ROUND('Tabla 2016'!H9*(1+$A$4),0)</f>
        <v>95425</v>
      </c>
      <c r="I9" s="42">
        <f>ROUND('Tabla 2016'!I9*(1+$A$4),0)</f>
        <v>209758</v>
      </c>
      <c r="J9" s="42">
        <f>ROUND('Tabla 2016'!J9*(1+$A$4),0)</f>
        <v>18938</v>
      </c>
      <c r="K9" s="42">
        <f>ROUND('Tabla 2016'!K9*(1+$A$4),0)</f>
        <v>0</v>
      </c>
      <c r="L9" s="43">
        <f t="shared" si="0"/>
        <v>4089590</v>
      </c>
      <c r="M9" s="24" t="s">
        <v>21</v>
      </c>
      <c r="N9" s="15">
        <f>$B9+$C9+$F9+$J9</f>
        <v>2450407</v>
      </c>
      <c r="O9" s="14">
        <f t="shared" si="1"/>
        <v>367561</v>
      </c>
      <c r="P9" s="14">
        <f t="shared" si="2"/>
        <v>186231</v>
      </c>
      <c r="Q9" s="14">
        <f t="shared" si="3"/>
        <v>196033</v>
      </c>
      <c r="R9" s="23">
        <f>SUM(O9:Q9)</f>
        <v>749825</v>
      </c>
      <c r="S9" s="34"/>
    </row>
    <row r="10" spans="1:22" ht="16.5" customHeight="1" x14ac:dyDescent="0.25">
      <c r="A10" s="24" t="s">
        <v>34</v>
      </c>
      <c r="B10" s="42">
        <f>ROUND('Tabla 2016'!B10*(1+$A$4),0)</f>
        <v>610489</v>
      </c>
      <c r="C10" s="42">
        <f>ROUND('Tabla 2016'!C10*(1+$A$4),0)</f>
        <v>1795002</v>
      </c>
      <c r="D10" s="42">
        <f>ROUND('Tabla 2016'!D10*(1+$A$4),0)</f>
        <v>0</v>
      </c>
      <c r="E10" s="42">
        <f>ROUND('Tabla 2016'!E10*(1+$A$4),0)</f>
        <v>0</v>
      </c>
      <c r="F10" s="42">
        <f>ROUND('Tabla 2016'!F10*(1+$A$4),0)</f>
        <v>25978</v>
      </c>
      <c r="G10" s="42">
        <f>ROUND('Tabla 2016'!G10*(1+$A$4),0)</f>
        <v>131255</v>
      </c>
      <c r="H10" s="42">
        <f>ROUND('Tabla 2016'!H10*(1+$A$4),0)</f>
        <v>95425</v>
      </c>
      <c r="I10" s="42">
        <f>ROUND('Tabla 2016'!I10*(1+$A$4),0)</f>
        <v>209758</v>
      </c>
      <c r="J10" s="42">
        <f>ROUND('Tabla 2016'!J10*(1+$A$4),0)</f>
        <v>18938</v>
      </c>
      <c r="K10" s="42">
        <v>166054</v>
      </c>
      <c r="L10" s="43">
        <f t="shared" si="0"/>
        <v>3052899</v>
      </c>
      <c r="M10" s="24" t="s">
        <v>34</v>
      </c>
      <c r="N10" s="15">
        <f t="shared" ref="N10:N36" si="4">B10+C10+F10+J10</f>
        <v>2450407</v>
      </c>
      <c r="O10" s="14">
        <f t="shared" si="1"/>
        <v>367561</v>
      </c>
      <c r="P10" s="14">
        <f t="shared" si="2"/>
        <v>186231</v>
      </c>
      <c r="Q10" s="14">
        <f t="shared" si="3"/>
        <v>196033</v>
      </c>
      <c r="R10" s="23">
        <f t="shared" ref="R10:R36" si="5">SUM(O10:Q10)</f>
        <v>749825</v>
      </c>
      <c r="S10" s="34"/>
    </row>
    <row r="11" spans="1:22" ht="16.5" customHeight="1" x14ac:dyDescent="0.25">
      <c r="A11" s="24" t="s">
        <v>35</v>
      </c>
      <c r="B11" s="42">
        <f>ROUND('Tabla 2016'!B11*(1+$A$4),0)</f>
        <v>575948</v>
      </c>
      <c r="C11" s="42">
        <f>ROUND('Tabla 2016'!C11*(1+$A$4),0)</f>
        <v>1741543</v>
      </c>
      <c r="D11" s="42">
        <f>ROUND('Tabla 2016'!D11*(1+$A$4),0)</f>
        <v>0</v>
      </c>
      <c r="E11" s="42">
        <f>ROUND('Tabla 2016'!E11*(1+$A$4),0)</f>
        <v>0</v>
      </c>
      <c r="F11" s="42">
        <f>ROUND('Tabla 2016'!F11*(1+$A$4),0)</f>
        <v>25978</v>
      </c>
      <c r="G11" s="42">
        <f>ROUND('Tabla 2016'!G11*(1+$A$4),0)</f>
        <v>123829</v>
      </c>
      <c r="H11" s="42">
        <f>ROUND('Tabla 2016'!H11*(1+$A$4),0)</f>
        <v>97945</v>
      </c>
      <c r="I11" s="42">
        <f>ROUND('Tabla 2016'!I11*(1+$A$4),0)</f>
        <v>214637</v>
      </c>
      <c r="J11" s="42">
        <f>ROUND('Tabla 2016'!J11*(1+$A$4),0)</f>
        <v>18938</v>
      </c>
      <c r="K11" s="42">
        <v>156657</v>
      </c>
      <c r="L11" s="43">
        <f t="shared" si="0"/>
        <v>2955475</v>
      </c>
      <c r="M11" s="24" t="s">
        <v>35</v>
      </c>
      <c r="N11" s="15">
        <f t="shared" si="4"/>
        <v>2362407</v>
      </c>
      <c r="O11" s="14">
        <f t="shared" si="1"/>
        <v>354361</v>
      </c>
      <c r="P11" s="14">
        <f t="shared" si="2"/>
        <v>179543</v>
      </c>
      <c r="Q11" s="14">
        <f t="shared" si="3"/>
        <v>188993</v>
      </c>
      <c r="R11" s="23">
        <f t="shared" si="5"/>
        <v>722897</v>
      </c>
      <c r="S11" s="34"/>
    </row>
    <row r="12" spans="1:22" ht="16.5" customHeight="1" x14ac:dyDescent="0.25">
      <c r="A12" s="24" t="s">
        <v>36</v>
      </c>
      <c r="B12" s="42">
        <f>ROUND('Tabla 2016'!B12*(1+$A$4),0)</f>
        <v>543368</v>
      </c>
      <c r="C12" s="42">
        <f>ROUND('Tabla 2016'!C12*(1+$A$4),0)</f>
        <v>1496816</v>
      </c>
      <c r="D12" s="42">
        <f>ROUND('Tabla 2016'!D12*(1+$A$4),0)</f>
        <v>0</v>
      </c>
      <c r="E12" s="42">
        <f>ROUND('Tabla 2016'!E12*(1+$A$4),0)</f>
        <v>0</v>
      </c>
      <c r="F12" s="42">
        <f>ROUND('Tabla 2016'!F12*(1+$A$4),0)</f>
        <v>25978</v>
      </c>
      <c r="G12" s="42">
        <f>ROUND('Tabla 2016'!G12*(1+$A$4),0)</f>
        <v>116824</v>
      </c>
      <c r="H12" s="42">
        <f>ROUND('Tabla 2016'!H12*(1+$A$4),0)</f>
        <v>100508</v>
      </c>
      <c r="I12" s="42">
        <f>ROUND('Tabla 2016'!I12*(1+$A$4),0)</f>
        <v>219536</v>
      </c>
      <c r="J12" s="42">
        <f>ROUND('Tabla 2016'!J12*(1+$A$4),0)</f>
        <v>18938</v>
      </c>
      <c r="K12" s="42">
        <v>156149</v>
      </c>
      <c r="L12" s="43">
        <f t="shared" si="0"/>
        <v>2678117</v>
      </c>
      <c r="M12" s="24" t="s">
        <v>36</v>
      </c>
      <c r="N12" s="15">
        <f t="shared" si="4"/>
        <v>2085100</v>
      </c>
      <c r="O12" s="14">
        <f t="shared" si="1"/>
        <v>312765</v>
      </c>
      <c r="P12" s="14">
        <f t="shared" si="2"/>
        <v>158468</v>
      </c>
      <c r="Q12" s="14">
        <f t="shared" si="3"/>
        <v>166808</v>
      </c>
      <c r="R12" s="23">
        <f t="shared" si="5"/>
        <v>638041</v>
      </c>
      <c r="S12" s="34"/>
    </row>
    <row r="13" spans="1:22" ht="16.5" customHeight="1" x14ac:dyDescent="0.25">
      <c r="A13" s="24" t="s">
        <v>37</v>
      </c>
      <c r="B13" s="42">
        <f>ROUND('Tabla 2016'!B13*(1+$A$4),0)</f>
        <v>512571</v>
      </c>
      <c r="C13" s="42">
        <f>ROUND('Tabla 2016'!C13*(1+$A$4),0)</f>
        <v>1264924</v>
      </c>
      <c r="D13" s="42">
        <f>ROUND('Tabla 2016'!D13*(1+$A$4),0)</f>
        <v>0</v>
      </c>
      <c r="E13" s="42">
        <f>ROUND('Tabla 2016'!E13*(1+$A$4),0)</f>
        <v>0</v>
      </c>
      <c r="F13" s="42">
        <f>ROUND('Tabla 2016'!F13*(1+$A$4),0)</f>
        <v>29873</v>
      </c>
      <c r="G13" s="42">
        <f>ROUND('Tabla 2016'!G13*(1+$A$4),0)</f>
        <v>110203</v>
      </c>
      <c r="H13" s="42">
        <f>ROUND('Tabla 2016'!H13*(1+$A$4),0)</f>
        <v>93513</v>
      </c>
      <c r="I13" s="42">
        <f>ROUND('Tabla 2016'!I13*(1+$A$4),0)</f>
        <v>245390</v>
      </c>
      <c r="J13" s="42">
        <f>ROUND('Tabla 2016'!J13*(1+$A$4),0)</f>
        <v>18938</v>
      </c>
      <c r="K13" s="42">
        <v>139418</v>
      </c>
      <c r="L13" s="43">
        <f t="shared" si="0"/>
        <v>2414830</v>
      </c>
      <c r="M13" s="24" t="s">
        <v>37</v>
      </c>
      <c r="N13" s="15">
        <f t="shared" si="4"/>
        <v>1826306</v>
      </c>
      <c r="O13" s="14">
        <f t="shared" si="1"/>
        <v>273946</v>
      </c>
      <c r="P13" s="14">
        <f t="shared" si="2"/>
        <v>138799</v>
      </c>
      <c r="Q13" s="14">
        <f t="shared" si="3"/>
        <v>146104</v>
      </c>
      <c r="R13" s="23">
        <f t="shared" si="5"/>
        <v>558849</v>
      </c>
      <c r="S13" s="34"/>
    </row>
    <row r="14" spans="1:22" ht="16.5" customHeight="1" x14ac:dyDescent="0.25">
      <c r="A14" s="24" t="s">
        <v>38</v>
      </c>
      <c r="B14" s="42">
        <f>ROUND('Tabla 2016'!B14*(1+$A$4),0)</f>
        <v>472464</v>
      </c>
      <c r="C14" s="42">
        <f>ROUND('Tabla 2016'!C14*(1+$A$4),0)</f>
        <v>948600</v>
      </c>
      <c r="D14" s="42">
        <f>ROUND('Tabla 2016'!D14*(1+$A$4),0)</f>
        <v>0</v>
      </c>
      <c r="E14" s="42">
        <f>ROUND('Tabla 2016'!E14*(1+$A$4),0)</f>
        <v>0</v>
      </c>
      <c r="F14" s="42">
        <f>ROUND('Tabla 2016'!F14*(1+$A$4),0)</f>
        <v>29873</v>
      </c>
      <c r="G14" s="42">
        <f>ROUND('Tabla 2016'!G14*(1+$A$4),0)</f>
        <v>101580</v>
      </c>
      <c r="H14" s="42">
        <f>ROUND('Tabla 2016'!H14*(1+$A$4),0)</f>
        <v>69742</v>
      </c>
      <c r="I14" s="42">
        <f>ROUND('Tabla 2016'!I14*(1+$A$4),0)</f>
        <v>169214</v>
      </c>
      <c r="J14" s="42">
        <f>ROUND('Tabla 2016'!J14*(1+$A$4),0)</f>
        <v>18938</v>
      </c>
      <c r="K14" s="42">
        <v>127214</v>
      </c>
      <c r="L14" s="43">
        <f t="shared" si="0"/>
        <v>1937625</v>
      </c>
      <c r="M14" s="24" t="s">
        <v>38</v>
      </c>
      <c r="N14" s="15">
        <f t="shared" si="4"/>
        <v>1469875</v>
      </c>
      <c r="O14" s="14">
        <f t="shared" si="1"/>
        <v>220481</v>
      </c>
      <c r="P14" s="14">
        <f t="shared" si="2"/>
        <v>111711</v>
      </c>
      <c r="Q14" s="14">
        <f t="shared" si="3"/>
        <v>117590</v>
      </c>
      <c r="R14" s="23">
        <f t="shared" si="5"/>
        <v>449782</v>
      </c>
      <c r="S14" s="34"/>
    </row>
    <row r="15" spans="1:22" ht="16.5" customHeight="1" x14ac:dyDescent="0.25">
      <c r="A15" s="24" t="s">
        <v>39</v>
      </c>
      <c r="B15" s="42">
        <f>ROUND('Tabla 2016'!B15*(1+$A$4),0)</f>
        <v>437429</v>
      </c>
      <c r="C15" s="42">
        <f>ROUND('Tabla 2016'!C15*(1+$A$4),0)</f>
        <v>728328</v>
      </c>
      <c r="D15" s="42">
        <f>ROUND('Tabla 2016'!D15*(1+$A$4),0)</f>
        <v>0</v>
      </c>
      <c r="E15" s="42">
        <f>ROUND('Tabla 2016'!E15*(1+$A$4),0)</f>
        <v>0</v>
      </c>
      <c r="F15" s="42">
        <f>ROUND('Tabla 2016'!F15*(1+$A$4),0)</f>
        <v>29873</v>
      </c>
      <c r="G15" s="42">
        <f>ROUND('Tabla 2016'!G15*(1+$A$4),0)</f>
        <v>94047</v>
      </c>
      <c r="H15" s="42">
        <f>ROUND('Tabla 2016'!H15*(1+$A$4),0)</f>
        <v>53212</v>
      </c>
      <c r="I15" s="42">
        <f>ROUND('Tabla 2016'!I15*(1+$A$4),0)</f>
        <v>129068</v>
      </c>
      <c r="J15" s="42">
        <f>ROUND('Tabla 2016'!J15*(1+$A$4),0)</f>
        <v>18938</v>
      </c>
      <c r="K15" s="42">
        <v>114097</v>
      </c>
      <c r="L15" s="43">
        <f t="shared" si="0"/>
        <v>1604992</v>
      </c>
      <c r="M15" s="24" t="s">
        <v>39</v>
      </c>
      <c r="N15" s="15">
        <f t="shared" si="4"/>
        <v>1214568</v>
      </c>
      <c r="O15" s="14">
        <f t="shared" si="1"/>
        <v>182185</v>
      </c>
      <c r="P15" s="14">
        <f t="shared" si="2"/>
        <v>92307</v>
      </c>
      <c r="Q15" s="14">
        <f t="shared" si="3"/>
        <v>97165</v>
      </c>
      <c r="R15" s="23">
        <f t="shared" si="5"/>
        <v>371657</v>
      </c>
      <c r="S15" s="34"/>
    </row>
    <row r="16" spans="1:22" ht="16.5" customHeight="1" x14ac:dyDescent="0.25">
      <c r="A16" s="24" t="s">
        <v>48</v>
      </c>
      <c r="B16" s="42">
        <f>ROUND('Tabla 2016'!B16*(1+$A$4),0)</f>
        <v>437429</v>
      </c>
      <c r="C16" s="42">
        <f>ROUND('Tabla 2016'!C16*(1+$A$4),0)</f>
        <v>728328</v>
      </c>
      <c r="D16" s="42">
        <f>ROUND('Tabla 2016'!D16*(1+$A$4),0)</f>
        <v>0</v>
      </c>
      <c r="E16" s="42">
        <f>ROUND('Tabla 2016'!E16*(1+$A$4),0)</f>
        <v>0</v>
      </c>
      <c r="F16" s="42">
        <f>ROUND('Tabla 2016'!F16*(1+$A$4),0)</f>
        <v>29873</v>
      </c>
      <c r="G16" s="42">
        <f>ROUND('Tabla 2016'!G16*(1+$A$4),0)</f>
        <v>94047</v>
      </c>
      <c r="H16" s="42">
        <f>ROUND('Tabla 2016'!H16*(1+$A$4),0)</f>
        <v>53212</v>
      </c>
      <c r="I16" s="42">
        <f>ROUND('Tabla 2016'!I16*(1+$A$4),0)</f>
        <v>129068</v>
      </c>
      <c r="J16" s="42">
        <f>ROUND('Tabla 2016'!J16*(1+$A$4),0)</f>
        <v>18938</v>
      </c>
      <c r="K16" s="42">
        <f>ROUND('Tabla 2016'!K16*(1+$A$4),0)</f>
        <v>0</v>
      </c>
      <c r="L16" s="43">
        <f t="shared" si="0"/>
        <v>1490895</v>
      </c>
      <c r="M16" s="24" t="s">
        <v>48</v>
      </c>
      <c r="N16" s="15">
        <f t="shared" si="4"/>
        <v>1214568</v>
      </c>
      <c r="O16" s="14">
        <f t="shared" si="1"/>
        <v>182185</v>
      </c>
      <c r="P16" s="14">
        <f t="shared" si="2"/>
        <v>92307</v>
      </c>
      <c r="Q16" s="14">
        <f t="shared" si="3"/>
        <v>97165</v>
      </c>
      <c r="R16" s="23">
        <f t="shared" si="5"/>
        <v>371657</v>
      </c>
      <c r="S16" s="34"/>
    </row>
    <row r="17" spans="1:20" ht="16.5" customHeight="1" x14ac:dyDescent="0.25">
      <c r="A17" s="24" t="s">
        <v>40</v>
      </c>
      <c r="B17" s="42">
        <f>ROUND('Tabla 2016'!B17*(1+$A$4),0)</f>
        <v>404987</v>
      </c>
      <c r="C17" s="42">
        <f>ROUND('Tabla 2016'!C17*(1+$A$4),0)</f>
        <v>559632</v>
      </c>
      <c r="D17" s="42">
        <f>ROUND('Tabla 2016'!D17*(1+$A$4),0)</f>
        <v>0</v>
      </c>
      <c r="E17" s="42">
        <f>ROUND('Tabla 2016'!E17*(1+$A$4),0)</f>
        <v>0</v>
      </c>
      <c r="F17" s="42">
        <f>ROUND('Tabla 2016'!F17*(1+$A$4),0)</f>
        <v>29873</v>
      </c>
      <c r="G17" s="42">
        <f>ROUND('Tabla 2016'!G17*(1+$A$4),0)</f>
        <v>87072</v>
      </c>
      <c r="H17" s="42">
        <f>ROUND('Tabla 2016'!H17*(1+$A$4),0)</f>
        <v>40562</v>
      </c>
      <c r="I17" s="42">
        <f>ROUND('Tabla 2016'!I17*(1+$A$4),0)</f>
        <v>98402</v>
      </c>
      <c r="J17" s="42">
        <f>ROUND('Tabla 2016'!J17*(1+$A$4),0)</f>
        <v>18938</v>
      </c>
      <c r="K17" s="42">
        <v>103252</v>
      </c>
      <c r="L17" s="43">
        <f t="shared" si="0"/>
        <v>1342718</v>
      </c>
      <c r="M17" s="24" t="s">
        <v>40</v>
      </c>
      <c r="N17" s="15">
        <f t="shared" si="4"/>
        <v>1013430</v>
      </c>
      <c r="O17" s="14">
        <f t="shared" si="1"/>
        <v>152015</v>
      </c>
      <c r="P17" s="14">
        <f t="shared" si="2"/>
        <v>77021</v>
      </c>
      <c r="Q17" s="14">
        <f t="shared" si="3"/>
        <v>81074</v>
      </c>
      <c r="R17" s="23">
        <f t="shared" si="5"/>
        <v>310110</v>
      </c>
      <c r="S17" s="34"/>
      <c r="T17" s="34"/>
    </row>
    <row r="18" spans="1:20" ht="16.5" customHeight="1" x14ac:dyDescent="0.25">
      <c r="A18" s="24" t="s">
        <v>41</v>
      </c>
      <c r="B18" s="42">
        <f>ROUND('Tabla 2016'!B18*(1+$A$4),0)</f>
        <v>404987</v>
      </c>
      <c r="C18" s="42">
        <f>ROUND('Tabla 2016'!C18*(1+$A$4),0)</f>
        <v>559632</v>
      </c>
      <c r="D18" s="42">
        <f>ROUND('Tabla 2016'!D18*(1+$A$4),0)</f>
        <v>0</v>
      </c>
      <c r="E18" s="42">
        <f>ROUND('Tabla 2016'!E18*(1+$A$4),0)</f>
        <v>0</v>
      </c>
      <c r="F18" s="42">
        <f>ROUND('Tabla 2016'!F18*(1+$A$4),0)</f>
        <v>29873</v>
      </c>
      <c r="G18" s="42">
        <f>ROUND('Tabla 2016'!G18*(1+$A$4),0)</f>
        <v>87072</v>
      </c>
      <c r="H18" s="42">
        <f>ROUND('Tabla 2016'!H18*(1+$A$4),0)</f>
        <v>40562</v>
      </c>
      <c r="I18" s="42">
        <f>ROUND('Tabla 2016'!I18*(1+$A$4),0)</f>
        <v>98402</v>
      </c>
      <c r="J18" s="42">
        <f>ROUND('Tabla 2016'!J18*(1+$A$4),0)</f>
        <v>18938</v>
      </c>
      <c r="K18" s="42">
        <f>ROUND('Tabla 2016'!K18*(1+$A$4),0)</f>
        <v>0</v>
      </c>
      <c r="L18" s="43">
        <f t="shared" si="0"/>
        <v>1239466</v>
      </c>
      <c r="M18" s="24" t="s">
        <v>41</v>
      </c>
      <c r="N18" s="15">
        <f t="shared" si="4"/>
        <v>1013430</v>
      </c>
      <c r="O18" s="14">
        <f t="shared" si="1"/>
        <v>152015</v>
      </c>
      <c r="P18" s="14">
        <f t="shared" si="2"/>
        <v>77021</v>
      </c>
      <c r="Q18" s="14">
        <f t="shared" si="3"/>
        <v>81074</v>
      </c>
      <c r="R18" s="23">
        <f t="shared" si="5"/>
        <v>310110</v>
      </c>
      <c r="S18" s="34"/>
      <c r="T18" s="34"/>
    </row>
    <row r="19" spans="1:20" ht="16.5" customHeight="1" x14ac:dyDescent="0.25">
      <c r="A19" s="24" t="s">
        <v>42</v>
      </c>
      <c r="B19" s="42">
        <f>ROUND('Tabla 2016'!B19*(1+$A$4),0)</f>
        <v>375015</v>
      </c>
      <c r="C19" s="42">
        <f>ROUND('Tabla 2016'!C19*(1+$A$4),0)</f>
        <v>423020</v>
      </c>
      <c r="D19" s="42">
        <f>ROUND('Tabla 2016'!D19*(1+$A$4),0)</f>
        <v>0</v>
      </c>
      <c r="E19" s="42">
        <f>ROUND('Tabla 2016'!E19*(1+$A$4),0)</f>
        <v>0</v>
      </c>
      <c r="F19" s="42">
        <f>ROUND('Tabla 2016'!F19*(1+$A$4),0)</f>
        <v>29873</v>
      </c>
      <c r="G19" s="42">
        <f>ROUND('Tabla 2016'!G19*(1+$A$4),0)</f>
        <v>80628</v>
      </c>
      <c r="H19" s="42">
        <f>ROUND('Tabla 2016'!H19*(1+$A$4),0)</f>
        <v>30336</v>
      </c>
      <c r="I19" s="42">
        <f>ROUND('Tabla 2016'!I19*(1+$A$4),0)</f>
        <v>73541</v>
      </c>
      <c r="J19" s="42">
        <f>ROUND('Tabla 2016'!J19*(1+$A$4),0)</f>
        <v>18938</v>
      </c>
      <c r="K19" s="42">
        <v>93440</v>
      </c>
      <c r="L19" s="43">
        <f t="shared" si="0"/>
        <v>1124791</v>
      </c>
      <c r="M19" s="24" t="s">
        <v>42</v>
      </c>
      <c r="N19" s="15">
        <f t="shared" si="4"/>
        <v>846846</v>
      </c>
      <c r="O19" s="14">
        <f t="shared" si="1"/>
        <v>127027</v>
      </c>
      <c r="P19" s="14">
        <f t="shared" si="2"/>
        <v>64360</v>
      </c>
      <c r="Q19" s="14">
        <f t="shared" si="3"/>
        <v>67748</v>
      </c>
      <c r="R19" s="23">
        <f t="shared" si="5"/>
        <v>259135</v>
      </c>
      <c r="S19" s="34"/>
    </row>
    <row r="20" spans="1:20" ht="16.5" customHeight="1" x14ac:dyDescent="0.25">
      <c r="A20" s="24" t="s">
        <v>43</v>
      </c>
      <c r="B20" s="42">
        <f>ROUND('Tabla 2016'!B20*(1+$A$4),0)</f>
        <v>375015</v>
      </c>
      <c r="C20" s="42">
        <f>ROUND('Tabla 2016'!C20*(1+$A$4),0)</f>
        <v>423020</v>
      </c>
      <c r="D20" s="42">
        <f>ROUND('Tabla 2016'!D20*(1+$A$4),0)</f>
        <v>0</v>
      </c>
      <c r="E20" s="42">
        <f>ROUND('Tabla 2016'!E20*(1+$A$4),0)</f>
        <v>0</v>
      </c>
      <c r="F20" s="42">
        <f>ROUND('Tabla 2016'!F20*(1+$A$4),0)</f>
        <v>29873</v>
      </c>
      <c r="G20" s="42">
        <f>ROUND('Tabla 2016'!G20*(1+$A$4),0)</f>
        <v>80628</v>
      </c>
      <c r="H20" s="42">
        <f>ROUND('Tabla 2016'!H20*(1+$A$4),0)</f>
        <v>30336</v>
      </c>
      <c r="I20" s="42">
        <f>ROUND('Tabla 2016'!I20*(1+$A$4),0)</f>
        <v>73541</v>
      </c>
      <c r="J20" s="42">
        <f>ROUND('Tabla 2016'!J20*(1+$A$4),0)</f>
        <v>18938</v>
      </c>
      <c r="K20" s="42">
        <f>ROUND('Tabla 2016'!K20*(1+$A$4),0)</f>
        <v>0</v>
      </c>
      <c r="L20" s="43">
        <f t="shared" si="0"/>
        <v>1031351</v>
      </c>
      <c r="M20" s="24" t="s">
        <v>43</v>
      </c>
      <c r="N20" s="15">
        <f t="shared" si="4"/>
        <v>846846</v>
      </c>
      <c r="O20" s="14">
        <f t="shared" si="1"/>
        <v>127027</v>
      </c>
      <c r="P20" s="14">
        <f t="shared" si="2"/>
        <v>64360</v>
      </c>
      <c r="Q20" s="14">
        <f t="shared" si="3"/>
        <v>67748</v>
      </c>
      <c r="R20" s="23">
        <f t="shared" si="5"/>
        <v>259135</v>
      </c>
      <c r="S20" s="34"/>
    </row>
    <row r="21" spans="1:20" ht="15.75" customHeight="1" x14ac:dyDescent="0.25">
      <c r="A21" s="24" t="s">
        <v>44</v>
      </c>
      <c r="B21" s="42">
        <f>ROUND('Tabla 2016'!B21*(1+$A$4),0)</f>
        <v>347260</v>
      </c>
      <c r="C21" s="42">
        <f>ROUND('Tabla 2016'!C21*(1+$A$4),0)</f>
        <v>319639</v>
      </c>
      <c r="D21" s="42">
        <f>ROUND('Tabla 2016'!D21*(1+$A$4),0)</f>
        <v>0</v>
      </c>
      <c r="E21" s="42">
        <f>ROUND('Tabla 2016'!E21*(1+$A$4),0)</f>
        <v>0</v>
      </c>
      <c r="F21" s="42">
        <f>ROUND('Tabla 2016'!F21*(1+$A$4),0)</f>
        <v>29873</v>
      </c>
      <c r="G21" s="42">
        <f>ROUND('Tabla 2016'!G21*(1+$A$4),0)</f>
        <v>74661</v>
      </c>
      <c r="H21" s="42">
        <f>ROUND('Tabla 2016'!H21*(1+$A$4),0)</f>
        <v>22581</v>
      </c>
      <c r="I21" s="42">
        <f>ROUND('Tabla 2016'!I21*(1+$A$4),0)</f>
        <v>54814</v>
      </c>
      <c r="J21" s="42">
        <f>ROUND('Tabla 2016'!J21*(1+$A$4),0)</f>
        <v>18938</v>
      </c>
      <c r="K21" s="42">
        <v>84562</v>
      </c>
      <c r="L21" s="43">
        <f t="shared" si="0"/>
        <v>952328</v>
      </c>
      <c r="M21" s="24" t="s">
        <v>44</v>
      </c>
      <c r="N21" s="15">
        <f t="shared" si="4"/>
        <v>715710</v>
      </c>
      <c r="O21" s="14">
        <f t="shared" si="1"/>
        <v>107357</v>
      </c>
      <c r="P21" s="14">
        <f t="shared" si="2"/>
        <v>54394</v>
      </c>
      <c r="Q21" s="14">
        <f t="shared" si="3"/>
        <v>57257</v>
      </c>
      <c r="R21" s="23">
        <f t="shared" si="5"/>
        <v>219008</v>
      </c>
      <c r="S21" s="34"/>
      <c r="T21" s="34"/>
    </row>
    <row r="22" spans="1:20" ht="16.5" customHeight="1" x14ac:dyDescent="0.25">
      <c r="A22" s="44" t="s">
        <v>33</v>
      </c>
      <c r="B22" s="42">
        <f>ROUND('Tabla 2016'!B22*(1+$A$4),0)</f>
        <v>347260</v>
      </c>
      <c r="C22" s="42">
        <f>ROUND('Tabla 2016'!C22*(1+$A$4),0)</f>
        <v>319639</v>
      </c>
      <c r="D22" s="42">
        <f>ROUND('Tabla 2016'!D22*(1+$A$4),0)</f>
        <v>0</v>
      </c>
      <c r="E22" s="42">
        <f>ROUND('Tabla 2016'!E22*(1+$A$4),0)</f>
        <v>0</v>
      </c>
      <c r="F22" s="42">
        <f>ROUND('Tabla 2016'!F22*(1+$A$4),0)</f>
        <v>29873</v>
      </c>
      <c r="G22" s="42">
        <f>ROUND('Tabla 2016'!G22*(1+$A$4),0)</f>
        <v>74661</v>
      </c>
      <c r="H22" s="42">
        <f>ROUND('Tabla 2016'!H22*(1+$A$4),0)</f>
        <v>22581</v>
      </c>
      <c r="I22" s="42">
        <f>ROUND('Tabla 2016'!I22*(1+$A$4),0)</f>
        <v>54814</v>
      </c>
      <c r="J22" s="42">
        <f>ROUND('Tabla 2016'!J22*(1+$A$4),0)</f>
        <v>18938</v>
      </c>
      <c r="K22" s="42">
        <f>ROUND('Tabla 2016'!K22*(1+$A$4),0)</f>
        <v>0</v>
      </c>
      <c r="L22" s="43">
        <f t="shared" si="0"/>
        <v>867766</v>
      </c>
      <c r="M22" s="44" t="s">
        <v>33</v>
      </c>
      <c r="N22" s="15">
        <f t="shared" si="4"/>
        <v>715710</v>
      </c>
      <c r="O22" s="14">
        <f t="shared" si="1"/>
        <v>107357</v>
      </c>
      <c r="P22" s="14">
        <f t="shared" si="2"/>
        <v>54394</v>
      </c>
      <c r="Q22" s="14">
        <f t="shared" si="3"/>
        <v>57257</v>
      </c>
      <c r="R22" s="23">
        <f t="shared" si="5"/>
        <v>219008</v>
      </c>
      <c r="S22" s="34"/>
      <c r="T22" s="34"/>
    </row>
    <row r="23" spans="1:20" ht="16.5" customHeight="1" x14ac:dyDescent="0.25">
      <c r="A23" s="24" t="s">
        <v>29</v>
      </c>
      <c r="B23" s="42">
        <f>ROUND('Tabla 2016'!B23*(1+$A$4),0)</f>
        <v>321537</v>
      </c>
      <c r="C23" s="42">
        <f>ROUND('Tabla 2016'!C23*(1+$A$4),0)</f>
        <v>235935</v>
      </c>
      <c r="D23" s="42">
        <f>ROUND('Tabla 2016'!D23*(1+$A$4),0)</f>
        <v>0</v>
      </c>
      <c r="E23" s="42">
        <f>ROUND('Tabla 2016'!E23*(1+$A$4),0)</f>
        <v>0</v>
      </c>
      <c r="F23" s="42">
        <f>ROUND('Tabla 2016'!F23*(1+$A$4),0)</f>
        <v>49354</v>
      </c>
      <c r="G23" s="42">
        <f>ROUND('Tabla 2016'!G23*(1+$A$4),0)</f>
        <v>69131</v>
      </c>
      <c r="H23" s="42">
        <f>ROUND('Tabla 2016'!H23*(1+$A$4),0)</f>
        <v>18037</v>
      </c>
      <c r="I23" s="42">
        <f>ROUND('Tabla 2016'!I23*(1+$A$4),0)</f>
        <v>46358</v>
      </c>
      <c r="J23" s="42">
        <f>ROUND('Tabla 2016'!J23*(1+$A$4),0)</f>
        <v>70475</v>
      </c>
      <c r="K23" s="42">
        <f>ROUND('Tabla 2016'!K23*(1+$A$4),0)</f>
        <v>0</v>
      </c>
      <c r="L23" s="43">
        <f t="shared" si="0"/>
        <v>810827</v>
      </c>
      <c r="M23" s="24" t="s">
        <v>29</v>
      </c>
      <c r="N23" s="15">
        <f t="shared" si="4"/>
        <v>677301</v>
      </c>
      <c r="O23" s="14">
        <f>ROUND(N23*$O$7,0)</f>
        <v>101595</v>
      </c>
      <c r="P23" s="14">
        <f>ROUND(N23*$P$7,0)</f>
        <v>51475</v>
      </c>
      <c r="Q23" s="14">
        <f>ROUND(N23*$Q$7,0)</f>
        <v>54184</v>
      </c>
      <c r="R23" s="23">
        <f t="shared" si="5"/>
        <v>207254</v>
      </c>
      <c r="S23" s="34"/>
    </row>
    <row r="24" spans="1:20" ht="16.5" customHeight="1" x14ac:dyDescent="0.25">
      <c r="A24" s="24" t="s">
        <v>30</v>
      </c>
      <c r="B24" s="42">
        <f>ROUND('Tabla 2016'!B24*(1+$A$4),0)</f>
        <v>297708</v>
      </c>
      <c r="C24" s="42">
        <f>ROUND('Tabla 2016'!C24*(1+$A$4),0)</f>
        <v>175570</v>
      </c>
      <c r="D24" s="42">
        <f>ROUND('Tabla 2016'!D24*(1+$A$4),0)</f>
        <v>0</v>
      </c>
      <c r="E24" s="42">
        <f>ROUND('Tabla 2016'!E24*(1+$A$4),0)</f>
        <v>0</v>
      </c>
      <c r="F24" s="42">
        <f>ROUND('Tabla 2016'!F24*(1+$A$4),0)</f>
        <v>49354</v>
      </c>
      <c r="G24" s="42">
        <f>ROUND('Tabla 2016'!G24*(1+$A$4),0)</f>
        <v>64008</v>
      </c>
      <c r="H24" s="42">
        <f>ROUND('Tabla 2016'!H24*(1+$A$4),0)</f>
        <v>13016</v>
      </c>
      <c r="I24" s="42">
        <f>ROUND('Tabla 2016'!I24*(1+$A$4),0)</f>
        <v>34224</v>
      </c>
      <c r="J24" s="42">
        <f>ROUND('Tabla 2016'!J24*(1+$A$4),0)</f>
        <v>68390</v>
      </c>
      <c r="K24" s="42">
        <f>ROUND('Tabla 2016'!K24*(1+$A$4),0)</f>
        <v>0</v>
      </c>
      <c r="L24" s="43">
        <f t="shared" si="0"/>
        <v>702270</v>
      </c>
      <c r="M24" s="24" t="s">
        <v>30</v>
      </c>
      <c r="N24" s="15">
        <f t="shared" si="4"/>
        <v>591022</v>
      </c>
      <c r="O24" s="14">
        <f>ROUND(N24*$O$7,0)</f>
        <v>88653</v>
      </c>
      <c r="P24" s="14">
        <f>ROUND(N24*$P$7,0)</f>
        <v>44918</v>
      </c>
      <c r="Q24" s="14">
        <f>ROUND(N24*$Q$7,0)</f>
        <v>47282</v>
      </c>
      <c r="R24" s="23">
        <f t="shared" si="5"/>
        <v>180853</v>
      </c>
      <c r="S24" s="34"/>
    </row>
    <row r="25" spans="1:20" ht="16.5" customHeight="1" x14ac:dyDescent="0.25">
      <c r="A25" s="39" t="s">
        <v>28</v>
      </c>
      <c r="B25" s="42">
        <f>ROUND('Tabla 2016'!B25*(1+$A$4),0)</f>
        <v>297708</v>
      </c>
      <c r="C25" s="42">
        <f>ROUND('Tabla 2016'!C25*(1+$A$4),0)</f>
        <v>175570</v>
      </c>
      <c r="D25" s="42">
        <f>ROUND('Tabla 2016'!D25*(1+$A$4),0)</f>
        <v>0</v>
      </c>
      <c r="E25" s="42">
        <f>ROUND('Tabla 2016'!E25*(1+$A$4),0)</f>
        <v>0</v>
      </c>
      <c r="F25" s="42">
        <f>ROUND('Tabla 2016'!F25*(1+$A$4),0)</f>
        <v>49354</v>
      </c>
      <c r="G25" s="42">
        <f>ROUND('Tabla 2016'!G25*(1+$A$4),0)</f>
        <v>59541</v>
      </c>
      <c r="H25" s="42">
        <f>ROUND('Tabla 2016'!H25*(1+$A$4),0)</f>
        <v>13016</v>
      </c>
      <c r="I25" s="42">
        <f>ROUND('Tabla 2016'!I25*(1+$A$4),0)</f>
        <v>34224</v>
      </c>
      <c r="J25" s="42">
        <f>ROUND('Tabla 2016'!J25*(1+$A$4),0)</f>
        <v>68390</v>
      </c>
      <c r="K25" s="42">
        <f>ROUND('Tabla 2016'!K25*(1+$A$4),0)</f>
        <v>0</v>
      </c>
      <c r="L25" s="43">
        <f t="shared" si="0"/>
        <v>697803</v>
      </c>
      <c r="M25" s="39" t="s">
        <v>28</v>
      </c>
      <c r="N25" s="15">
        <f t="shared" si="4"/>
        <v>591022</v>
      </c>
      <c r="O25" s="14">
        <f>ROUND(N25*$O$7,0)</f>
        <v>88653</v>
      </c>
      <c r="P25" s="14">
        <f>ROUND(N25*$P$7,0)</f>
        <v>44918</v>
      </c>
      <c r="Q25" s="14">
        <f>ROUND(N25*$Q$7,0)</f>
        <v>47282</v>
      </c>
      <c r="R25" s="23">
        <f t="shared" si="5"/>
        <v>180853</v>
      </c>
      <c r="S25" s="34"/>
    </row>
    <row r="26" spans="1:20" ht="16.5" customHeight="1" x14ac:dyDescent="0.25">
      <c r="A26" s="24" t="s">
        <v>9</v>
      </c>
      <c r="B26" s="42">
        <f>ROUND('Tabla 2016'!B26*(1+$A$4),0)</f>
        <v>275610</v>
      </c>
      <c r="C26" s="42">
        <f>ROUND('Tabla 2016'!C26*(1+$A$4),0)</f>
        <v>132622</v>
      </c>
      <c r="D26" s="42">
        <f>ROUND('Tabla 2016'!D26*(1+$A$4),0)</f>
        <v>0</v>
      </c>
      <c r="E26" s="42">
        <f>ROUND('Tabla 2016'!E26*(1+$A$4),0)</f>
        <v>0</v>
      </c>
      <c r="F26" s="42">
        <f>ROUND('Tabla 2016'!F26*(1+$A$4),0)</f>
        <v>49354</v>
      </c>
      <c r="G26" s="42">
        <f>ROUND('Tabla 2016'!G26*(1+$A$4),0)</f>
        <v>59256</v>
      </c>
      <c r="H26" s="42">
        <f>ROUND('Tabla 2016'!H26*(1+$A$4),0)</f>
        <v>9622</v>
      </c>
      <c r="I26" s="42">
        <f>ROUND('Tabla 2016'!I26*(1+$A$4),0)</f>
        <v>25805</v>
      </c>
      <c r="J26" s="42">
        <f>ROUND('Tabla 2016'!J26*(1+$A$4),0)</f>
        <v>67844</v>
      </c>
      <c r="K26" s="42">
        <f>ROUND('Tabla 2016'!K26*(1+$A$4),0)</f>
        <v>0</v>
      </c>
      <c r="L26" s="43">
        <f t="shared" si="0"/>
        <v>620113</v>
      </c>
      <c r="M26" s="24" t="s">
        <v>9</v>
      </c>
      <c r="N26" s="15">
        <f t="shared" si="4"/>
        <v>525430</v>
      </c>
      <c r="O26" s="14">
        <f t="shared" ref="O26:O36" si="6">ROUND(N26*$O$7,0)</f>
        <v>78815</v>
      </c>
      <c r="P26" s="14">
        <f t="shared" ref="P26:P36" si="7">ROUND(N26*$P$7,0)</f>
        <v>39933</v>
      </c>
      <c r="Q26" s="14">
        <f t="shared" ref="Q26:Q36" si="8">ROUND(N26*$Q$7,0)</f>
        <v>42034</v>
      </c>
      <c r="R26" s="23">
        <f t="shared" si="5"/>
        <v>160782</v>
      </c>
      <c r="S26" s="34"/>
    </row>
    <row r="27" spans="1:20" ht="16.5" customHeight="1" x14ac:dyDescent="0.25">
      <c r="A27" s="24" t="s">
        <v>14</v>
      </c>
      <c r="B27" s="42">
        <f>ROUND('Tabla 2016'!B27*(1+$A$4),0)</f>
        <v>275610</v>
      </c>
      <c r="C27" s="42">
        <f>ROUND('Tabla 2016'!C27*(1+$A$4),0)</f>
        <v>132622</v>
      </c>
      <c r="D27" s="42">
        <f>ROUND('Tabla 2016'!D27*(1+$A$4),0)</f>
        <v>0</v>
      </c>
      <c r="E27" s="42">
        <f>ROUND('Tabla 2016'!E27*(1+$A$4),0)</f>
        <v>0</v>
      </c>
      <c r="F27" s="42">
        <f>ROUND('Tabla 2016'!F27*(1+$A$4),0)</f>
        <v>49354</v>
      </c>
      <c r="G27" s="42">
        <f>ROUND('Tabla 2016'!G27*(1+$A$4),0)</f>
        <v>55122</v>
      </c>
      <c r="H27" s="42">
        <f>ROUND('Tabla 2016'!H27*(1+$A$4),0)</f>
        <v>9622</v>
      </c>
      <c r="I27" s="42">
        <f>ROUND('Tabla 2016'!I27*(1+$A$4),0)</f>
        <v>25805</v>
      </c>
      <c r="J27" s="42">
        <f>ROUND('Tabla 2016'!J27*(1+$A$4),0)</f>
        <v>67844</v>
      </c>
      <c r="K27" s="42">
        <f>ROUND('Tabla 2016'!K27*(1+$A$4),0)</f>
        <v>0</v>
      </c>
      <c r="L27" s="43">
        <f t="shared" si="0"/>
        <v>615979</v>
      </c>
      <c r="M27" s="24" t="s">
        <v>14</v>
      </c>
      <c r="N27" s="15">
        <f t="shared" si="4"/>
        <v>525430</v>
      </c>
      <c r="O27" s="14">
        <f t="shared" si="6"/>
        <v>78815</v>
      </c>
      <c r="P27" s="14">
        <f t="shared" si="7"/>
        <v>39933</v>
      </c>
      <c r="Q27" s="14">
        <f t="shared" si="8"/>
        <v>42034</v>
      </c>
      <c r="R27" s="23">
        <f t="shared" si="5"/>
        <v>160782</v>
      </c>
      <c r="S27" s="34"/>
    </row>
    <row r="28" spans="1:20" ht="16.5" customHeight="1" x14ac:dyDescent="0.25">
      <c r="A28" s="24" t="s">
        <v>10</v>
      </c>
      <c r="B28" s="42">
        <f>ROUND('Tabla 2016'!B28*(1+$A$4),0)</f>
        <v>255213</v>
      </c>
      <c r="C28" s="42">
        <f>ROUND('Tabla 2016'!C28*(1+$A$4),0)</f>
        <v>106524</v>
      </c>
      <c r="D28" s="42">
        <f>ROUND('Tabla 2016'!D28*(1+$A$4),0)</f>
        <v>0</v>
      </c>
      <c r="E28" s="42">
        <f>ROUND('Tabla 2016'!E28*(1+$A$4),0)</f>
        <v>0</v>
      </c>
      <c r="F28" s="42">
        <f>ROUND('Tabla 2016'!F28*(1+$A$4),0)</f>
        <v>49354</v>
      </c>
      <c r="G28" s="42">
        <f>ROUND('Tabla 2016'!G28*(1+$A$4),0)</f>
        <v>54870</v>
      </c>
      <c r="H28" s="42">
        <f>ROUND('Tabla 2016'!H28*(1+$A$4),0)</f>
        <v>7529</v>
      </c>
      <c r="I28" s="42">
        <f>ROUND('Tabla 2016'!I28*(1+$A$4),0)</f>
        <v>20013</v>
      </c>
      <c r="J28" s="42">
        <f>ROUND('Tabla 2016'!J28*(1+$A$4),0)</f>
        <v>58424</v>
      </c>
      <c r="K28" s="42">
        <f>ROUND('Tabla 2016'!K28*(1+$A$4),0)</f>
        <v>0</v>
      </c>
      <c r="L28" s="43">
        <f t="shared" si="0"/>
        <v>551927</v>
      </c>
      <c r="M28" s="24" t="s">
        <v>10</v>
      </c>
      <c r="N28" s="15">
        <f t="shared" si="4"/>
        <v>469515</v>
      </c>
      <c r="O28" s="14">
        <f t="shared" si="6"/>
        <v>70427</v>
      </c>
      <c r="P28" s="14">
        <f t="shared" si="7"/>
        <v>35683</v>
      </c>
      <c r="Q28" s="14">
        <f t="shared" si="8"/>
        <v>37561</v>
      </c>
      <c r="R28" s="23">
        <f t="shared" si="5"/>
        <v>143671</v>
      </c>
      <c r="S28" s="34"/>
    </row>
    <row r="29" spans="1:20" ht="16.5" customHeight="1" x14ac:dyDescent="0.25">
      <c r="A29" s="24" t="s">
        <v>15</v>
      </c>
      <c r="B29" s="42">
        <f>ROUND('Tabla 2016'!B29*(1+$A$4),0)</f>
        <v>255213</v>
      </c>
      <c r="C29" s="42">
        <f>ROUND('Tabla 2016'!C29*(1+$A$4),0)</f>
        <v>106524</v>
      </c>
      <c r="D29" s="42">
        <f>ROUND('Tabla 2016'!D29*(1+$A$4),0)</f>
        <v>0</v>
      </c>
      <c r="E29" s="42">
        <f>ROUND('Tabla 2016'!E29*(1+$A$4),0)</f>
        <v>0</v>
      </c>
      <c r="F29" s="42">
        <f>ROUND('Tabla 2016'!F29*(1+$A$4),0)</f>
        <v>49354</v>
      </c>
      <c r="G29" s="42">
        <f>ROUND('Tabla 2016'!G29*(1+$A$4),0)</f>
        <v>51043</v>
      </c>
      <c r="H29" s="42">
        <f>ROUND('Tabla 2016'!H29*(1+$A$4),0)</f>
        <v>7529</v>
      </c>
      <c r="I29" s="42">
        <f>ROUND('Tabla 2016'!I29*(1+$A$4),0)</f>
        <v>20013</v>
      </c>
      <c r="J29" s="42">
        <f>ROUND('Tabla 2016'!J29*(1+$A$4),0)</f>
        <v>58424</v>
      </c>
      <c r="K29" s="42">
        <f>ROUND('Tabla 2016'!K29*(1+$A$4),0)</f>
        <v>0</v>
      </c>
      <c r="L29" s="43">
        <f t="shared" si="0"/>
        <v>548100</v>
      </c>
      <c r="M29" s="24" t="s">
        <v>15</v>
      </c>
      <c r="N29" s="15">
        <f t="shared" si="4"/>
        <v>469515</v>
      </c>
      <c r="O29" s="14">
        <f t="shared" si="6"/>
        <v>70427</v>
      </c>
      <c r="P29" s="14">
        <f t="shared" si="7"/>
        <v>35683</v>
      </c>
      <c r="Q29" s="14">
        <f t="shared" si="8"/>
        <v>37561</v>
      </c>
      <c r="R29" s="23">
        <f t="shared" si="5"/>
        <v>143671</v>
      </c>
      <c r="S29" s="34"/>
    </row>
    <row r="30" spans="1:20" ht="16.5" customHeight="1" x14ac:dyDescent="0.25">
      <c r="A30" s="24" t="s">
        <v>11</v>
      </c>
      <c r="B30" s="42">
        <f>ROUND('Tabla 2016'!B30*(1+$A$4),0)</f>
        <v>236263</v>
      </c>
      <c r="C30" s="42">
        <f>ROUND('Tabla 2016'!C30*(1+$A$4),0)</f>
        <v>104619</v>
      </c>
      <c r="D30" s="42">
        <f>ROUND('Tabla 2016'!D30*(1+$A$4),0)</f>
        <v>0</v>
      </c>
      <c r="E30" s="42">
        <f>ROUND('Tabla 2016'!E30*(1+$A$4),0)</f>
        <v>0</v>
      </c>
      <c r="F30" s="42">
        <f>ROUND('Tabla 2016'!F30*(1+$A$4),0)</f>
        <v>49354</v>
      </c>
      <c r="G30" s="42">
        <f>ROUND('Tabla 2016'!G30*(1+$A$4),0)</f>
        <v>50796</v>
      </c>
      <c r="H30" s="42">
        <f>ROUND('Tabla 2016'!H30*(1+$A$4),0)</f>
        <v>7314</v>
      </c>
      <c r="I30" s="42">
        <f>ROUND('Tabla 2016'!I30*(1+$A$4),0)</f>
        <v>19491</v>
      </c>
      <c r="J30" s="42">
        <f>ROUND('Tabla 2016'!J30*(1+$A$4),0)</f>
        <v>61554</v>
      </c>
      <c r="K30" s="42">
        <f>ROUND('Tabla 2016'!K30*(1+$A$4),0)</f>
        <v>0</v>
      </c>
      <c r="L30" s="43">
        <f t="shared" si="0"/>
        <v>529391</v>
      </c>
      <c r="M30" s="24" t="s">
        <v>11</v>
      </c>
      <c r="N30" s="15">
        <f t="shared" si="4"/>
        <v>451790</v>
      </c>
      <c r="O30" s="14">
        <f t="shared" si="6"/>
        <v>67769</v>
      </c>
      <c r="P30" s="14">
        <f t="shared" si="7"/>
        <v>34336</v>
      </c>
      <c r="Q30" s="14">
        <f t="shared" si="8"/>
        <v>36143</v>
      </c>
      <c r="R30" s="23">
        <f t="shared" si="5"/>
        <v>138248</v>
      </c>
      <c r="S30" s="34"/>
    </row>
    <row r="31" spans="1:20" ht="16.5" customHeight="1" x14ac:dyDescent="0.25">
      <c r="A31" s="24" t="s">
        <v>16</v>
      </c>
      <c r="B31" s="42">
        <f>ROUND('Tabla 2016'!B31*(1+$A$4),0)</f>
        <v>236263</v>
      </c>
      <c r="C31" s="42">
        <f>ROUND('Tabla 2016'!C31*(1+$A$4),0)</f>
        <v>104619</v>
      </c>
      <c r="D31" s="42">
        <f>ROUND('Tabla 2016'!D31*(1+$A$4),0)</f>
        <v>0</v>
      </c>
      <c r="E31" s="42">
        <f>ROUND('Tabla 2016'!E31*(1+$A$4),0)</f>
        <v>0</v>
      </c>
      <c r="F31" s="42">
        <f>ROUND('Tabla 2016'!F31*(1+$A$4),0)</f>
        <v>49354</v>
      </c>
      <c r="G31" s="42">
        <f>ROUND('Tabla 2016'!G31*(1+$A$4),0)</f>
        <v>47252</v>
      </c>
      <c r="H31" s="42">
        <f>ROUND('Tabla 2016'!H31*(1+$A$4),0)</f>
        <v>7314</v>
      </c>
      <c r="I31" s="42">
        <f>ROUND('Tabla 2016'!I31*(1+$A$4),0)</f>
        <v>19491</v>
      </c>
      <c r="J31" s="42">
        <f>ROUND('Tabla 2016'!J31*(1+$A$4),0)</f>
        <v>61554</v>
      </c>
      <c r="K31" s="42">
        <f>ROUND('Tabla 2016'!K31*(1+$A$4),0)</f>
        <v>0</v>
      </c>
      <c r="L31" s="43">
        <f t="shared" si="0"/>
        <v>525847</v>
      </c>
      <c r="M31" s="24" t="s">
        <v>16</v>
      </c>
      <c r="N31" s="15">
        <f t="shared" si="4"/>
        <v>451790</v>
      </c>
      <c r="O31" s="14">
        <f t="shared" si="6"/>
        <v>67769</v>
      </c>
      <c r="P31" s="14">
        <f t="shared" si="7"/>
        <v>34336</v>
      </c>
      <c r="Q31" s="14">
        <f t="shared" si="8"/>
        <v>36143</v>
      </c>
      <c r="R31" s="23">
        <f t="shared" si="5"/>
        <v>138248</v>
      </c>
      <c r="S31" s="34"/>
    </row>
    <row r="32" spans="1:20" ht="16.5" customHeight="1" x14ac:dyDescent="0.25">
      <c r="A32" s="24" t="s">
        <v>12</v>
      </c>
      <c r="B32" s="42">
        <f>ROUND('Tabla 2016'!B32*(1+$A$4),0)</f>
        <v>218770</v>
      </c>
      <c r="C32" s="42">
        <f>ROUND('Tabla 2016'!C32*(1+$A$4),0)</f>
        <v>80888</v>
      </c>
      <c r="D32" s="42">
        <f>ROUND('Tabla 2016'!D32*(1+$A$4),0)</f>
        <v>0</v>
      </c>
      <c r="E32" s="42">
        <f>ROUND('Tabla 2016'!E32*(1+$A$4),0)</f>
        <v>0</v>
      </c>
      <c r="F32" s="42">
        <f>ROUND('Tabla 2016'!F32*(1+$A$4),0)</f>
        <v>49354</v>
      </c>
      <c r="G32" s="42">
        <f>ROUND('Tabla 2016'!G32*(1+$A$4),0)</f>
        <v>47035</v>
      </c>
      <c r="H32" s="42">
        <f>ROUND('Tabla 2016'!H32*(1+$A$4),0)</f>
        <v>5245</v>
      </c>
      <c r="I32" s="42">
        <f>ROUND('Tabla 2016'!I32*(1+$A$4),0)</f>
        <v>14046</v>
      </c>
      <c r="J32" s="42">
        <f>ROUND('Tabla 2016'!J32*(1+$A$4),0)</f>
        <v>57265</v>
      </c>
      <c r="K32" s="42">
        <f>ROUND('Tabla 2016'!K32*(1+$A$4),0)</f>
        <v>0</v>
      </c>
      <c r="L32" s="43">
        <f t="shared" si="0"/>
        <v>472603</v>
      </c>
      <c r="M32" s="24" t="s">
        <v>12</v>
      </c>
      <c r="N32" s="15">
        <f t="shared" si="4"/>
        <v>406277</v>
      </c>
      <c r="O32" s="14">
        <f t="shared" si="6"/>
        <v>60942</v>
      </c>
      <c r="P32" s="14">
        <f t="shared" si="7"/>
        <v>30877</v>
      </c>
      <c r="Q32" s="14">
        <f t="shared" si="8"/>
        <v>32502</v>
      </c>
      <c r="R32" s="23">
        <f t="shared" si="5"/>
        <v>124321</v>
      </c>
      <c r="S32" s="34"/>
    </row>
    <row r="33" spans="1:19" ht="16.5" customHeight="1" x14ac:dyDescent="0.25">
      <c r="A33" s="24" t="s">
        <v>17</v>
      </c>
      <c r="B33" s="42">
        <f>ROUND('Tabla 2016'!B33*(1+$A$4),0)</f>
        <v>218770</v>
      </c>
      <c r="C33" s="42">
        <f>ROUND('Tabla 2016'!C33*(1+$A$4),0)</f>
        <v>80888</v>
      </c>
      <c r="D33" s="42">
        <f>ROUND('Tabla 2016'!D33*(1+$A$4),0)</f>
        <v>0</v>
      </c>
      <c r="E33" s="42">
        <f>ROUND('Tabla 2016'!E33*(1+$A$4),0)</f>
        <v>0</v>
      </c>
      <c r="F33" s="42">
        <f>ROUND('Tabla 2016'!F33*(1+$A$4),0)</f>
        <v>49354</v>
      </c>
      <c r="G33" s="42">
        <f>ROUND('Tabla 2016'!G33*(1+$A$4),0)</f>
        <v>43754</v>
      </c>
      <c r="H33" s="42">
        <f>ROUND('Tabla 2016'!H33*(1+$A$4),0)</f>
        <v>5245</v>
      </c>
      <c r="I33" s="42">
        <f>ROUND('Tabla 2016'!I33*(1+$A$4),0)</f>
        <v>14046</v>
      </c>
      <c r="J33" s="42">
        <f>ROUND('Tabla 2016'!J33*(1+$A$4),0)</f>
        <v>57265</v>
      </c>
      <c r="K33" s="42">
        <f>ROUND('Tabla 2016'!K33*(1+$A$4),0)</f>
        <v>0</v>
      </c>
      <c r="L33" s="43">
        <f t="shared" si="0"/>
        <v>469322</v>
      </c>
      <c r="M33" s="24" t="s">
        <v>17</v>
      </c>
      <c r="N33" s="15">
        <f t="shared" si="4"/>
        <v>406277</v>
      </c>
      <c r="O33" s="14">
        <f t="shared" si="6"/>
        <v>60942</v>
      </c>
      <c r="P33" s="14">
        <f t="shared" si="7"/>
        <v>30877</v>
      </c>
      <c r="Q33" s="14">
        <f t="shared" si="8"/>
        <v>32502</v>
      </c>
      <c r="R33" s="23">
        <f t="shared" si="5"/>
        <v>124321</v>
      </c>
      <c r="S33" s="34"/>
    </row>
    <row r="34" spans="1:19" ht="16.5" customHeight="1" x14ac:dyDescent="0.25">
      <c r="A34" s="24" t="s">
        <v>13</v>
      </c>
      <c r="B34" s="42">
        <f>ROUND('Tabla 2016'!B34*(1+$A$4),0)</f>
        <v>202570</v>
      </c>
      <c r="C34" s="42">
        <f>ROUND('Tabla 2016'!C34*(1+$A$4),0)</f>
        <v>78335</v>
      </c>
      <c r="D34" s="42">
        <f>ROUND('Tabla 2016'!D34*(1+$A$4),0)</f>
        <v>0</v>
      </c>
      <c r="E34" s="42">
        <f>ROUND('Tabla 2016'!E34*(1+$A$4),0)</f>
        <v>0</v>
      </c>
      <c r="F34" s="42">
        <f>ROUND('Tabla 2016'!F34*(1+$A$4),0)</f>
        <v>49354</v>
      </c>
      <c r="G34" s="42">
        <f>ROUND('Tabla 2016'!G34*(1+$A$4),0)</f>
        <v>43552</v>
      </c>
      <c r="H34" s="42">
        <f>ROUND('Tabla 2016'!H34*(1+$A$4),0)</f>
        <v>4741</v>
      </c>
      <c r="I34" s="42">
        <f>ROUND('Tabla 2016'!I34*(1+$A$4),0)</f>
        <v>12844</v>
      </c>
      <c r="J34" s="42">
        <f>ROUND('Tabla 2016'!J34*(1+$A$4),0)</f>
        <v>57265</v>
      </c>
      <c r="K34" s="42">
        <f>ROUND('Tabla 2016'!K34*(1+$A$4),0)</f>
        <v>0</v>
      </c>
      <c r="L34" s="43">
        <f t="shared" si="0"/>
        <v>448661</v>
      </c>
      <c r="M34" s="24" t="s">
        <v>13</v>
      </c>
      <c r="N34" s="15">
        <f t="shared" si="4"/>
        <v>387524</v>
      </c>
      <c r="O34" s="14">
        <f t="shared" si="6"/>
        <v>58129</v>
      </c>
      <c r="P34" s="14">
        <f t="shared" si="7"/>
        <v>29452</v>
      </c>
      <c r="Q34" s="14">
        <f t="shared" si="8"/>
        <v>31002</v>
      </c>
      <c r="R34" s="23">
        <f t="shared" si="5"/>
        <v>118583</v>
      </c>
      <c r="S34" s="34"/>
    </row>
    <row r="35" spans="1:19" ht="16.5" customHeight="1" x14ac:dyDescent="0.25">
      <c r="A35" s="24" t="s">
        <v>18</v>
      </c>
      <c r="B35" s="42">
        <f>ROUND('Tabla 2016'!B35*(1+$A$4),0)</f>
        <v>202570</v>
      </c>
      <c r="C35" s="42">
        <f>ROUND('Tabla 2016'!C35*(1+$A$4),0)</f>
        <v>78335</v>
      </c>
      <c r="D35" s="42">
        <f>ROUND('Tabla 2016'!D35*(1+$A$4),0)</f>
        <v>0</v>
      </c>
      <c r="E35" s="42">
        <f>ROUND('Tabla 2016'!E35*(1+$A$4),0)</f>
        <v>0</v>
      </c>
      <c r="F35" s="42">
        <f>ROUND('Tabla 2016'!F35*(1+$A$4),0)</f>
        <v>49354</v>
      </c>
      <c r="G35" s="42">
        <f>ROUND('Tabla 2016'!G35*(1+$A$4),0)</f>
        <v>40514</v>
      </c>
      <c r="H35" s="42">
        <f>ROUND('Tabla 2016'!H35*(1+$A$4),0)</f>
        <v>4741</v>
      </c>
      <c r="I35" s="42">
        <f>ROUND('Tabla 2016'!I35*(1+$A$4),0)</f>
        <v>12844</v>
      </c>
      <c r="J35" s="42">
        <f>ROUND('Tabla 2016'!J35*(1+$A$4),0)</f>
        <v>57265</v>
      </c>
      <c r="K35" s="42">
        <f>ROUND('Tabla 2016'!K35*(1+$A$4),0)</f>
        <v>0</v>
      </c>
      <c r="L35" s="43">
        <f t="shared" si="0"/>
        <v>445623</v>
      </c>
      <c r="M35" s="24" t="s">
        <v>18</v>
      </c>
      <c r="N35" s="15">
        <f t="shared" si="4"/>
        <v>387524</v>
      </c>
      <c r="O35" s="14">
        <f t="shared" si="6"/>
        <v>58129</v>
      </c>
      <c r="P35" s="14">
        <f t="shared" si="7"/>
        <v>29452</v>
      </c>
      <c r="Q35" s="14">
        <f t="shared" si="8"/>
        <v>31002</v>
      </c>
      <c r="R35" s="23">
        <f t="shared" si="5"/>
        <v>118583</v>
      </c>
      <c r="S35" s="34"/>
    </row>
    <row r="36" spans="1:19" ht="16.5" customHeight="1" x14ac:dyDescent="0.25">
      <c r="A36" s="24" t="s">
        <v>31</v>
      </c>
      <c r="B36" s="42">
        <f>ROUND('Tabla 2016'!B36*(1+$A$4),0)</f>
        <v>189322</v>
      </c>
      <c r="C36" s="42">
        <f>ROUND('Tabla 2016'!C36*(1+$A$4),0)</f>
        <v>85677</v>
      </c>
      <c r="D36" s="42">
        <f>ROUND('Tabla 2016'!D36*(1+$A$4),0)</f>
        <v>0</v>
      </c>
      <c r="E36" s="42">
        <f>ROUND('Tabla 2016'!E36*(1+$A$4),0)</f>
        <v>0</v>
      </c>
      <c r="F36" s="42">
        <f>ROUND('Tabla 2016'!F36*(1+$A$4),0)</f>
        <v>49354</v>
      </c>
      <c r="G36" s="42">
        <f>ROUND('Tabla 2016'!G36*(1+$A$4),0)</f>
        <v>37864</v>
      </c>
      <c r="H36" s="42">
        <f>ROUND('Tabla 2016'!H36*(1+$A$4),0)</f>
        <v>4817</v>
      </c>
      <c r="I36" s="42">
        <f>ROUND('Tabla 2016'!I36*(1+$A$4),0)</f>
        <v>13022</v>
      </c>
      <c r="J36" s="42">
        <f>ROUND('Tabla 2016'!J36*(1+$A$4),0)</f>
        <v>59688</v>
      </c>
      <c r="K36" s="42">
        <f>ROUND('Tabla 2016'!K36*(1+$A$4),0)</f>
        <v>0</v>
      </c>
      <c r="L36" s="43">
        <f t="shared" si="0"/>
        <v>439744</v>
      </c>
      <c r="M36" s="24" t="s">
        <v>31</v>
      </c>
      <c r="N36" s="15">
        <f t="shared" si="4"/>
        <v>384041</v>
      </c>
      <c r="O36" s="14">
        <f t="shared" si="6"/>
        <v>57606</v>
      </c>
      <c r="P36" s="14">
        <f t="shared" si="7"/>
        <v>29187</v>
      </c>
      <c r="Q36" s="14">
        <f t="shared" si="8"/>
        <v>30723</v>
      </c>
      <c r="R36" s="23">
        <f t="shared" si="5"/>
        <v>117516</v>
      </c>
      <c r="S36" s="34"/>
    </row>
    <row r="37" spans="1:19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40">
        <f>SUM(L8:L36)</f>
        <v>40618367</v>
      </c>
      <c r="M37" s="3"/>
    </row>
    <row r="38" spans="1:19" ht="15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41"/>
    </row>
    <row r="39" spans="1:19" ht="15" x14ac:dyDescent="0.25">
      <c r="B39" s="18"/>
      <c r="H39" s="20"/>
      <c r="I39" s="115"/>
      <c r="J39" s="115"/>
      <c r="K39" s="115"/>
      <c r="L39" s="16">
        <f>+'Tabla 2016'!L37*1.032</f>
        <v>42832947.408</v>
      </c>
    </row>
    <row r="40" spans="1:19" x14ac:dyDescent="0.2">
      <c r="J40" s="20"/>
      <c r="K40" s="20"/>
    </row>
  </sheetData>
  <mergeCells count="8">
    <mergeCell ref="I39:K39"/>
    <mergeCell ref="A3:R3"/>
    <mergeCell ref="A4:R4"/>
    <mergeCell ref="L5:L7"/>
    <mergeCell ref="M5:M7"/>
    <mergeCell ref="O5:O6"/>
    <mergeCell ref="P5:P6"/>
    <mergeCell ref="Q5:Q6"/>
  </mergeCells>
  <printOptions horizontalCentered="1" gridLines="1"/>
  <pageMargins left="0" right="0" top="0.39370078740157483" bottom="0.39370078740157483" header="0" footer="0"/>
  <pageSetup paperSize="258" scale="79" orientation="landscape" r:id="rId1"/>
  <headerFooter alignWithMargins="0">
    <oddFooter>&amp;L&amp;Z&amp;F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2" workbookViewId="0">
      <selection activeCell="G8" sqref="G8:G36"/>
    </sheetView>
  </sheetViews>
  <sheetFormatPr baseColWidth="10" defaultRowHeight="12.75" x14ac:dyDescent="0.2"/>
  <cols>
    <col min="1" max="1" width="11.42578125" style="33"/>
    <col min="2" max="2" width="10.85546875" style="33" customWidth="1"/>
    <col min="3" max="3" width="13.7109375" style="33" customWidth="1"/>
    <col min="4" max="4" width="12.140625" style="33" customWidth="1"/>
    <col min="5" max="5" width="10.7109375" style="33" customWidth="1"/>
    <col min="6" max="6" width="9.5703125" style="33" customWidth="1"/>
    <col min="7" max="7" width="10.85546875" style="33" customWidth="1"/>
    <col min="8" max="8" width="9.140625" style="33" customWidth="1"/>
    <col min="9" max="9" width="10.85546875" style="33" customWidth="1"/>
    <col min="10" max="11" width="11" style="33" customWidth="1"/>
    <col min="12" max="12" width="14.7109375" style="33" customWidth="1"/>
    <col min="13" max="13" width="6.7109375" style="33" customWidth="1"/>
    <col min="14" max="17" width="12.140625" style="33" customWidth="1"/>
    <col min="18" max="18" width="11" style="33" customWidth="1"/>
    <col min="19" max="254" width="11.42578125" style="33"/>
    <col min="255" max="255" width="5.28515625" style="33" customWidth="1"/>
    <col min="256" max="256" width="10.85546875" style="33" customWidth="1"/>
    <col min="257" max="258" width="13.7109375" style="33" customWidth="1"/>
    <col min="259" max="259" width="12.140625" style="33" customWidth="1"/>
    <col min="260" max="260" width="10.7109375" style="33" customWidth="1"/>
    <col min="261" max="261" width="9.5703125" style="33" customWidth="1"/>
    <col min="262" max="262" width="10.85546875" style="33" customWidth="1"/>
    <col min="263" max="263" width="9.140625" style="33" customWidth="1"/>
    <col min="264" max="264" width="10.85546875" style="33" customWidth="1"/>
    <col min="265" max="265" width="11" style="33" customWidth="1"/>
    <col min="266" max="266" width="14.7109375" style="33" customWidth="1"/>
    <col min="267" max="267" width="12" style="33" customWidth="1"/>
    <col min="268" max="268" width="6.7109375" style="33" customWidth="1"/>
    <col min="269" max="269" width="2" style="33" customWidth="1"/>
    <col min="270" max="273" width="12.140625" style="33" customWidth="1"/>
    <col min="274" max="274" width="11" style="33" customWidth="1"/>
    <col min="275" max="510" width="11.42578125" style="33"/>
    <col min="511" max="511" width="5.28515625" style="33" customWidth="1"/>
    <col min="512" max="512" width="10.85546875" style="33" customWidth="1"/>
    <col min="513" max="514" width="13.7109375" style="33" customWidth="1"/>
    <col min="515" max="515" width="12.140625" style="33" customWidth="1"/>
    <col min="516" max="516" width="10.7109375" style="33" customWidth="1"/>
    <col min="517" max="517" width="9.5703125" style="33" customWidth="1"/>
    <col min="518" max="518" width="10.85546875" style="33" customWidth="1"/>
    <col min="519" max="519" width="9.140625" style="33" customWidth="1"/>
    <col min="520" max="520" width="10.85546875" style="33" customWidth="1"/>
    <col min="521" max="521" width="11" style="33" customWidth="1"/>
    <col min="522" max="522" width="14.7109375" style="33" customWidth="1"/>
    <col min="523" max="523" width="12" style="33" customWidth="1"/>
    <col min="524" max="524" width="6.7109375" style="33" customWidth="1"/>
    <col min="525" max="525" width="2" style="33" customWidth="1"/>
    <col min="526" max="529" width="12.140625" style="33" customWidth="1"/>
    <col min="530" max="530" width="11" style="33" customWidth="1"/>
    <col min="531" max="766" width="11.42578125" style="33"/>
    <col min="767" max="767" width="5.28515625" style="33" customWidth="1"/>
    <col min="768" max="768" width="10.85546875" style="33" customWidth="1"/>
    <col min="769" max="770" width="13.7109375" style="33" customWidth="1"/>
    <col min="771" max="771" width="12.140625" style="33" customWidth="1"/>
    <col min="772" max="772" width="10.7109375" style="33" customWidth="1"/>
    <col min="773" max="773" width="9.5703125" style="33" customWidth="1"/>
    <col min="774" max="774" width="10.85546875" style="33" customWidth="1"/>
    <col min="775" max="775" width="9.140625" style="33" customWidth="1"/>
    <col min="776" max="776" width="10.85546875" style="33" customWidth="1"/>
    <col min="777" max="777" width="11" style="33" customWidth="1"/>
    <col min="778" max="778" width="14.7109375" style="33" customWidth="1"/>
    <col min="779" max="779" width="12" style="33" customWidth="1"/>
    <col min="780" max="780" width="6.7109375" style="33" customWidth="1"/>
    <col min="781" max="781" width="2" style="33" customWidth="1"/>
    <col min="782" max="785" width="12.140625" style="33" customWidth="1"/>
    <col min="786" max="786" width="11" style="33" customWidth="1"/>
    <col min="787" max="1022" width="11.42578125" style="33"/>
    <col min="1023" max="1023" width="5.28515625" style="33" customWidth="1"/>
    <col min="1024" max="1024" width="10.85546875" style="33" customWidth="1"/>
    <col min="1025" max="1026" width="13.7109375" style="33" customWidth="1"/>
    <col min="1027" max="1027" width="12.140625" style="33" customWidth="1"/>
    <col min="1028" max="1028" width="10.7109375" style="33" customWidth="1"/>
    <col min="1029" max="1029" width="9.5703125" style="33" customWidth="1"/>
    <col min="1030" max="1030" width="10.85546875" style="33" customWidth="1"/>
    <col min="1031" max="1031" width="9.140625" style="33" customWidth="1"/>
    <col min="1032" max="1032" width="10.85546875" style="33" customWidth="1"/>
    <col min="1033" max="1033" width="11" style="33" customWidth="1"/>
    <col min="1034" max="1034" width="14.7109375" style="33" customWidth="1"/>
    <col min="1035" max="1035" width="12" style="33" customWidth="1"/>
    <col min="1036" max="1036" width="6.7109375" style="33" customWidth="1"/>
    <col min="1037" max="1037" width="2" style="33" customWidth="1"/>
    <col min="1038" max="1041" width="12.140625" style="33" customWidth="1"/>
    <col min="1042" max="1042" width="11" style="33" customWidth="1"/>
    <col min="1043" max="1278" width="11.42578125" style="33"/>
    <col min="1279" max="1279" width="5.28515625" style="33" customWidth="1"/>
    <col min="1280" max="1280" width="10.85546875" style="33" customWidth="1"/>
    <col min="1281" max="1282" width="13.7109375" style="33" customWidth="1"/>
    <col min="1283" max="1283" width="12.140625" style="33" customWidth="1"/>
    <col min="1284" max="1284" width="10.7109375" style="33" customWidth="1"/>
    <col min="1285" max="1285" width="9.5703125" style="33" customWidth="1"/>
    <col min="1286" max="1286" width="10.85546875" style="33" customWidth="1"/>
    <col min="1287" max="1287" width="9.140625" style="33" customWidth="1"/>
    <col min="1288" max="1288" width="10.85546875" style="33" customWidth="1"/>
    <col min="1289" max="1289" width="11" style="33" customWidth="1"/>
    <col min="1290" max="1290" width="14.7109375" style="33" customWidth="1"/>
    <col min="1291" max="1291" width="12" style="33" customWidth="1"/>
    <col min="1292" max="1292" width="6.7109375" style="33" customWidth="1"/>
    <col min="1293" max="1293" width="2" style="33" customWidth="1"/>
    <col min="1294" max="1297" width="12.140625" style="33" customWidth="1"/>
    <col min="1298" max="1298" width="11" style="33" customWidth="1"/>
    <col min="1299" max="1534" width="11.42578125" style="33"/>
    <col min="1535" max="1535" width="5.28515625" style="33" customWidth="1"/>
    <col min="1536" max="1536" width="10.85546875" style="33" customWidth="1"/>
    <col min="1537" max="1538" width="13.7109375" style="33" customWidth="1"/>
    <col min="1539" max="1539" width="12.140625" style="33" customWidth="1"/>
    <col min="1540" max="1540" width="10.7109375" style="33" customWidth="1"/>
    <col min="1541" max="1541" width="9.5703125" style="33" customWidth="1"/>
    <col min="1542" max="1542" width="10.85546875" style="33" customWidth="1"/>
    <col min="1543" max="1543" width="9.140625" style="33" customWidth="1"/>
    <col min="1544" max="1544" width="10.85546875" style="33" customWidth="1"/>
    <col min="1545" max="1545" width="11" style="33" customWidth="1"/>
    <col min="1546" max="1546" width="14.7109375" style="33" customWidth="1"/>
    <col min="1547" max="1547" width="12" style="33" customWidth="1"/>
    <col min="1548" max="1548" width="6.7109375" style="33" customWidth="1"/>
    <col min="1549" max="1549" width="2" style="33" customWidth="1"/>
    <col min="1550" max="1553" width="12.140625" style="33" customWidth="1"/>
    <col min="1554" max="1554" width="11" style="33" customWidth="1"/>
    <col min="1555" max="1790" width="11.42578125" style="33"/>
    <col min="1791" max="1791" width="5.28515625" style="33" customWidth="1"/>
    <col min="1792" max="1792" width="10.85546875" style="33" customWidth="1"/>
    <col min="1793" max="1794" width="13.7109375" style="33" customWidth="1"/>
    <col min="1795" max="1795" width="12.140625" style="33" customWidth="1"/>
    <col min="1796" max="1796" width="10.7109375" style="33" customWidth="1"/>
    <col min="1797" max="1797" width="9.5703125" style="33" customWidth="1"/>
    <col min="1798" max="1798" width="10.85546875" style="33" customWidth="1"/>
    <col min="1799" max="1799" width="9.140625" style="33" customWidth="1"/>
    <col min="1800" max="1800" width="10.85546875" style="33" customWidth="1"/>
    <col min="1801" max="1801" width="11" style="33" customWidth="1"/>
    <col min="1802" max="1802" width="14.7109375" style="33" customWidth="1"/>
    <col min="1803" max="1803" width="12" style="33" customWidth="1"/>
    <col min="1804" max="1804" width="6.7109375" style="33" customWidth="1"/>
    <col min="1805" max="1805" width="2" style="33" customWidth="1"/>
    <col min="1806" max="1809" width="12.140625" style="33" customWidth="1"/>
    <col min="1810" max="1810" width="11" style="33" customWidth="1"/>
    <col min="1811" max="2046" width="11.42578125" style="33"/>
    <col min="2047" max="2047" width="5.28515625" style="33" customWidth="1"/>
    <col min="2048" max="2048" width="10.85546875" style="33" customWidth="1"/>
    <col min="2049" max="2050" width="13.7109375" style="33" customWidth="1"/>
    <col min="2051" max="2051" width="12.140625" style="33" customWidth="1"/>
    <col min="2052" max="2052" width="10.7109375" style="33" customWidth="1"/>
    <col min="2053" max="2053" width="9.5703125" style="33" customWidth="1"/>
    <col min="2054" max="2054" width="10.85546875" style="33" customWidth="1"/>
    <col min="2055" max="2055" width="9.140625" style="33" customWidth="1"/>
    <col min="2056" max="2056" width="10.85546875" style="33" customWidth="1"/>
    <col min="2057" max="2057" width="11" style="33" customWidth="1"/>
    <col min="2058" max="2058" width="14.7109375" style="33" customWidth="1"/>
    <col min="2059" max="2059" width="12" style="33" customWidth="1"/>
    <col min="2060" max="2060" width="6.7109375" style="33" customWidth="1"/>
    <col min="2061" max="2061" width="2" style="33" customWidth="1"/>
    <col min="2062" max="2065" width="12.140625" style="33" customWidth="1"/>
    <col min="2066" max="2066" width="11" style="33" customWidth="1"/>
    <col min="2067" max="2302" width="11.42578125" style="33"/>
    <col min="2303" max="2303" width="5.28515625" style="33" customWidth="1"/>
    <col min="2304" max="2304" width="10.85546875" style="33" customWidth="1"/>
    <col min="2305" max="2306" width="13.7109375" style="33" customWidth="1"/>
    <col min="2307" max="2307" width="12.140625" style="33" customWidth="1"/>
    <col min="2308" max="2308" width="10.7109375" style="33" customWidth="1"/>
    <col min="2309" max="2309" width="9.5703125" style="33" customWidth="1"/>
    <col min="2310" max="2310" width="10.85546875" style="33" customWidth="1"/>
    <col min="2311" max="2311" width="9.140625" style="33" customWidth="1"/>
    <col min="2312" max="2312" width="10.85546875" style="33" customWidth="1"/>
    <col min="2313" max="2313" width="11" style="33" customWidth="1"/>
    <col min="2314" max="2314" width="14.7109375" style="33" customWidth="1"/>
    <col min="2315" max="2315" width="12" style="33" customWidth="1"/>
    <col min="2316" max="2316" width="6.7109375" style="33" customWidth="1"/>
    <col min="2317" max="2317" width="2" style="33" customWidth="1"/>
    <col min="2318" max="2321" width="12.140625" style="33" customWidth="1"/>
    <col min="2322" max="2322" width="11" style="33" customWidth="1"/>
    <col min="2323" max="2558" width="11.42578125" style="33"/>
    <col min="2559" max="2559" width="5.28515625" style="33" customWidth="1"/>
    <col min="2560" max="2560" width="10.85546875" style="33" customWidth="1"/>
    <col min="2561" max="2562" width="13.7109375" style="33" customWidth="1"/>
    <col min="2563" max="2563" width="12.140625" style="33" customWidth="1"/>
    <col min="2564" max="2564" width="10.7109375" style="33" customWidth="1"/>
    <col min="2565" max="2565" width="9.5703125" style="33" customWidth="1"/>
    <col min="2566" max="2566" width="10.85546875" style="33" customWidth="1"/>
    <col min="2567" max="2567" width="9.140625" style="33" customWidth="1"/>
    <col min="2568" max="2568" width="10.85546875" style="33" customWidth="1"/>
    <col min="2569" max="2569" width="11" style="33" customWidth="1"/>
    <col min="2570" max="2570" width="14.7109375" style="33" customWidth="1"/>
    <col min="2571" max="2571" width="12" style="33" customWidth="1"/>
    <col min="2572" max="2572" width="6.7109375" style="33" customWidth="1"/>
    <col min="2573" max="2573" width="2" style="33" customWidth="1"/>
    <col min="2574" max="2577" width="12.140625" style="33" customWidth="1"/>
    <col min="2578" max="2578" width="11" style="33" customWidth="1"/>
    <col min="2579" max="2814" width="11.42578125" style="33"/>
    <col min="2815" max="2815" width="5.28515625" style="33" customWidth="1"/>
    <col min="2816" max="2816" width="10.85546875" style="33" customWidth="1"/>
    <col min="2817" max="2818" width="13.7109375" style="33" customWidth="1"/>
    <col min="2819" max="2819" width="12.140625" style="33" customWidth="1"/>
    <col min="2820" max="2820" width="10.7109375" style="33" customWidth="1"/>
    <col min="2821" max="2821" width="9.5703125" style="33" customWidth="1"/>
    <col min="2822" max="2822" width="10.85546875" style="33" customWidth="1"/>
    <col min="2823" max="2823" width="9.140625" style="33" customWidth="1"/>
    <col min="2824" max="2824" width="10.85546875" style="33" customWidth="1"/>
    <col min="2825" max="2825" width="11" style="33" customWidth="1"/>
    <col min="2826" max="2826" width="14.7109375" style="33" customWidth="1"/>
    <col min="2827" max="2827" width="12" style="33" customWidth="1"/>
    <col min="2828" max="2828" width="6.7109375" style="33" customWidth="1"/>
    <col min="2829" max="2829" width="2" style="33" customWidth="1"/>
    <col min="2830" max="2833" width="12.140625" style="33" customWidth="1"/>
    <col min="2834" max="2834" width="11" style="33" customWidth="1"/>
    <col min="2835" max="3070" width="11.42578125" style="33"/>
    <col min="3071" max="3071" width="5.28515625" style="33" customWidth="1"/>
    <col min="3072" max="3072" width="10.85546875" style="33" customWidth="1"/>
    <col min="3073" max="3074" width="13.7109375" style="33" customWidth="1"/>
    <col min="3075" max="3075" width="12.140625" style="33" customWidth="1"/>
    <col min="3076" max="3076" width="10.7109375" style="33" customWidth="1"/>
    <col min="3077" max="3077" width="9.5703125" style="33" customWidth="1"/>
    <col min="3078" max="3078" width="10.85546875" style="33" customWidth="1"/>
    <col min="3079" max="3079" width="9.140625" style="33" customWidth="1"/>
    <col min="3080" max="3080" width="10.85546875" style="33" customWidth="1"/>
    <col min="3081" max="3081" width="11" style="33" customWidth="1"/>
    <col min="3082" max="3082" width="14.7109375" style="33" customWidth="1"/>
    <col min="3083" max="3083" width="12" style="33" customWidth="1"/>
    <col min="3084" max="3084" width="6.7109375" style="33" customWidth="1"/>
    <col min="3085" max="3085" width="2" style="33" customWidth="1"/>
    <col min="3086" max="3089" width="12.140625" style="33" customWidth="1"/>
    <col min="3090" max="3090" width="11" style="33" customWidth="1"/>
    <col min="3091" max="3326" width="11.42578125" style="33"/>
    <col min="3327" max="3327" width="5.28515625" style="33" customWidth="1"/>
    <col min="3328" max="3328" width="10.85546875" style="33" customWidth="1"/>
    <col min="3329" max="3330" width="13.7109375" style="33" customWidth="1"/>
    <col min="3331" max="3331" width="12.140625" style="33" customWidth="1"/>
    <col min="3332" max="3332" width="10.7109375" style="33" customWidth="1"/>
    <col min="3333" max="3333" width="9.5703125" style="33" customWidth="1"/>
    <col min="3334" max="3334" width="10.85546875" style="33" customWidth="1"/>
    <col min="3335" max="3335" width="9.140625" style="33" customWidth="1"/>
    <col min="3336" max="3336" width="10.85546875" style="33" customWidth="1"/>
    <col min="3337" max="3337" width="11" style="33" customWidth="1"/>
    <col min="3338" max="3338" width="14.7109375" style="33" customWidth="1"/>
    <col min="3339" max="3339" width="12" style="33" customWidth="1"/>
    <col min="3340" max="3340" width="6.7109375" style="33" customWidth="1"/>
    <col min="3341" max="3341" width="2" style="33" customWidth="1"/>
    <col min="3342" max="3345" width="12.140625" style="33" customWidth="1"/>
    <col min="3346" max="3346" width="11" style="33" customWidth="1"/>
    <col min="3347" max="3582" width="11.42578125" style="33"/>
    <col min="3583" max="3583" width="5.28515625" style="33" customWidth="1"/>
    <col min="3584" max="3584" width="10.85546875" style="33" customWidth="1"/>
    <col min="3585" max="3586" width="13.7109375" style="33" customWidth="1"/>
    <col min="3587" max="3587" width="12.140625" style="33" customWidth="1"/>
    <col min="3588" max="3588" width="10.7109375" style="33" customWidth="1"/>
    <col min="3589" max="3589" width="9.5703125" style="33" customWidth="1"/>
    <col min="3590" max="3590" width="10.85546875" style="33" customWidth="1"/>
    <col min="3591" max="3591" width="9.140625" style="33" customWidth="1"/>
    <col min="3592" max="3592" width="10.85546875" style="33" customWidth="1"/>
    <col min="3593" max="3593" width="11" style="33" customWidth="1"/>
    <col min="3594" max="3594" width="14.7109375" style="33" customWidth="1"/>
    <col min="3595" max="3595" width="12" style="33" customWidth="1"/>
    <col min="3596" max="3596" width="6.7109375" style="33" customWidth="1"/>
    <col min="3597" max="3597" width="2" style="33" customWidth="1"/>
    <col min="3598" max="3601" width="12.140625" style="33" customWidth="1"/>
    <col min="3602" max="3602" width="11" style="33" customWidth="1"/>
    <col min="3603" max="3838" width="11.42578125" style="33"/>
    <col min="3839" max="3839" width="5.28515625" style="33" customWidth="1"/>
    <col min="3840" max="3840" width="10.85546875" style="33" customWidth="1"/>
    <col min="3841" max="3842" width="13.7109375" style="33" customWidth="1"/>
    <col min="3843" max="3843" width="12.140625" style="33" customWidth="1"/>
    <col min="3844" max="3844" width="10.7109375" style="33" customWidth="1"/>
    <col min="3845" max="3845" width="9.5703125" style="33" customWidth="1"/>
    <col min="3846" max="3846" width="10.85546875" style="33" customWidth="1"/>
    <col min="3847" max="3847" width="9.140625" style="33" customWidth="1"/>
    <col min="3848" max="3848" width="10.85546875" style="33" customWidth="1"/>
    <col min="3849" max="3849" width="11" style="33" customWidth="1"/>
    <col min="3850" max="3850" width="14.7109375" style="33" customWidth="1"/>
    <col min="3851" max="3851" width="12" style="33" customWidth="1"/>
    <col min="3852" max="3852" width="6.7109375" style="33" customWidth="1"/>
    <col min="3853" max="3853" width="2" style="33" customWidth="1"/>
    <col min="3854" max="3857" width="12.140625" style="33" customWidth="1"/>
    <col min="3858" max="3858" width="11" style="33" customWidth="1"/>
    <col min="3859" max="4094" width="11.42578125" style="33"/>
    <col min="4095" max="4095" width="5.28515625" style="33" customWidth="1"/>
    <col min="4096" max="4096" width="10.85546875" style="33" customWidth="1"/>
    <col min="4097" max="4098" width="13.7109375" style="33" customWidth="1"/>
    <col min="4099" max="4099" width="12.140625" style="33" customWidth="1"/>
    <col min="4100" max="4100" width="10.7109375" style="33" customWidth="1"/>
    <col min="4101" max="4101" width="9.5703125" style="33" customWidth="1"/>
    <col min="4102" max="4102" width="10.85546875" style="33" customWidth="1"/>
    <col min="4103" max="4103" width="9.140625" style="33" customWidth="1"/>
    <col min="4104" max="4104" width="10.85546875" style="33" customWidth="1"/>
    <col min="4105" max="4105" width="11" style="33" customWidth="1"/>
    <col min="4106" max="4106" width="14.7109375" style="33" customWidth="1"/>
    <col min="4107" max="4107" width="12" style="33" customWidth="1"/>
    <col min="4108" max="4108" width="6.7109375" style="33" customWidth="1"/>
    <col min="4109" max="4109" width="2" style="33" customWidth="1"/>
    <col min="4110" max="4113" width="12.140625" style="33" customWidth="1"/>
    <col min="4114" max="4114" width="11" style="33" customWidth="1"/>
    <col min="4115" max="4350" width="11.42578125" style="33"/>
    <col min="4351" max="4351" width="5.28515625" style="33" customWidth="1"/>
    <col min="4352" max="4352" width="10.85546875" style="33" customWidth="1"/>
    <col min="4353" max="4354" width="13.7109375" style="33" customWidth="1"/>
    <col min="4355" max="4355" width="12.140625" style="33" customWidth="1"/>
    <col min="4356" max="4356" width="10.7109375" style="33" customWidth="1"/>
    <col min="4357" max="4357" width="9.5703125" style="33" customWidth="1"/>
    <col min="4358" max="4358" width="10.85546875" style="33" customWidth="1"/>
    <col min="4359" max="4359" width="9.140625" style="33" customWidth="1"/>
    <col min="4360" max="4360" width="10.85546875" style="33" customWidth="1"/>
    <col min="4361" max="4361" width="11" style="33" customWidth="1"/>
    <col min="4362" max="4362" width="14.7109375" style="33" customWidth="1"/>
    <col min="4363" max="4363" width="12" style="33" customWidth="1"/>
    <col min="4364" max="4364" width="6.7109375" style="33" customWidth="1"/>
    <col min="4365" max="4365" width="2" style="33" customWidth="1"/>
    <col min="4366" max="4369" width="12.140625" style="33" customWidth="1"/>
    <col min="4370" max="4370" width="11" style="33" customWidth="1"/>
    <col min="4371" max="4606" width="11.42578125" style="33"/>
    <col min="4607" max="4607" width="5.28515625" style="33" customWidth="1"/>
    <col min="4608" max="4608" width="10.85546875" style="33" customWidth="1"/>
    <col min="4609" max="4610" width="13.7109375" style="33" customWidth="1"/>
    <col min="4611" max="4611" width="12.140625" style="33" customWidth="1"/>
    <col min="4612" max="4612" width="10.7109375" style="33" customWidth="1"/>
    <col min="4613" max="4613" width="9.5703125" style="33" customWidth="1"/>
    <col min="4614" max="4614" width="10.85546875" style="33" customWidth="1"/>
    <col min="4615" max="4615" width="9.140625" style="33" customWidth="1"/>
    <col min="4616" max="4616" width="10.85546875" style="33" customWidth="1"/>
    <col min="4617" max="4617" width="11" style="33" customWidth="1"/>
    <col min="4618" max="4618" width="14.7109375" style="33" customWidth="1"/>
    <col min="4619" max="4619" width="12" style="33" customWidth="1"/>
    <col min="4620" max="4620" width="6.7109375" style="33" customWidth="1"/>
    <col min="4621" max="4621" width="2" style="33" customWidth="1"/>
    <col min="4622" max="4625" width="12.140625" style="33" customWidth="1"/>
    <col min="4626" max="4626" width="11" style="33" customWidth="1"/>
    <col min="4627" max="4862" width="11.42578125" style="33"/>
    <col min="4863" max="4863" width="5.28515625" style="33" customWidth="1"/>
    <col min="4864" max="4864" width="10.85546875" style="33" customWidth="1"/>
    <col min="4865" max="4866" width="13.7109375" style="33" customWidth="1"/>
    <col min="4867" max="4867" width="12.140625" style="33" customWidth="1"/>
    <col min="4868" max="4868" width="10.7109375" style="33" customWidth="1"/>
    <col min="4869" max="4869" width="9.5703125" style="33" customWidth="1"/>
    <col min="4870" max="4870" width="10.85546875" style="33" customWidth="1"/>
    <col min="4871" max="4871" width="9.140625" style="33" customWidth="1"/>
    <col min="4872" max="4872" width="10.85546875" style="33" customWidth="1"/>
    <col min="4873" max="4873" width="11" style="33" customWidth="1"/>
    <col min="4874" max="4874" width="14.7109375" style="33" customWidth="1"/>
    <col min="4875" max="4875" width="12" style="33" customWidth="1"/>
    <col min="4876" max="4876" width="6.7109375" style="33" customWidth="1"/>
    <col min="4877" max="4877" width="2" style="33" customWidth="1"/>
    <col min="4878" max="4881" width="12.140625" style="33" customWidth="1"/>
    <col min="4882" max="4882" width="11" style="33" customWidth="1"/>
    <col min="4883" max="5118" width="11.42578125" style="33"/>
    <col min="5119" max="5119" width="5.28515625" style="33" customWidth="1"/>
    <col min="5120" max="5120" width="10.85546875" style="33" customWidth="1"/>
    <col min="5121" max="5122" width="13.7109375" style="33" customWidth="1"/>
    <col min="5123" max="5123" width="12.140625" style="33" customWidth="1"/>
    <col min="5124" max="5124" width="10.7109375" style="33" customWidth="1"/>
    <col min="5125" max="5125" width="9.5703125" style="33" customWidth="1"/>
    <col min="5126" max="5126" width="10.85546875" style="33" customWidth="1"/>
    <col min="5127" max="5127" width="9.140625" style="33" customWidth="1"/>
    <col min="5128" max="5128" width="10.85546875" style="33" customWidth="1"/>
    <col min="5129" max="5129" width="11" style="33" customWidth="1"/>
    <col min="5130" max="5130" width="14.7109375" style="33" customWidth="1"/>
    <col min="5131" max="5131" width="12" style="33" customWidth="1"/>
    <col min="5132" max="5132" width="6.7109375" style="33" customWidth="1"/>
    <col min="5133" max="5133" width="2" style="33" customWidth="1"/>
    <col min="5134" max="5137" width="12.140625" style="33" customWidth="1"/>
    <col min="5138" max="5138" width="11" style="33" customWidth="1"/>
    <col min="5139" max="5374" width="11.42578125" style="33"/>
    <col min="5375" max="5375" width="5.28515625" style="33" customWidth="1"/>
    <col min="5376" max="5376" width="10.85546875" style="33" customWidth="1"/>
    <col min="5377" max="5378" width="13.7109375" style="33" customWidth="1"/>
    <col min="5379" max="5379" width="12.140625" style="33" customWidth="1"/>
    <col min="5380" max="5380" width="10.7109375" style="33" customWidth="1"/>
    <col min="5381" max="5381" width="9.5703125" style="33" customWidth="1"/>
    <col min="5382" max="5382" width="10.85546875" style="33" customWidth="1"/>
    <col min="5383" max="5383" width="9.140625" style="33" customWidth="1"/>
    <col min="5384" max="5384" width="10.85546875" style="33" customWidth="1"/>
    <col min="5385" max="5385" width="11" style="33" customWidth="1"/>
    <col min="5386" max="5386" width="14.7109375" style="33" customWidth="1"/>
    <col min="5387" max="5387" width="12" style="33" customWidth="1"/>
    <col min="5388" max="5388" width="6.7109375" style="33" customWidth="1"/>
    <col min="5389" max="5389" width="2" style="33" customWidth="1"/>
    <col min="5390" max="5393" width="12.140625" style="33" customWidth="1"/>
    <col min="5394" max="5394" width="11" style="33" customWidth="1"/>
    <col min="5395" max="5630" width="11.42578125" style="33"/>
    <col min="5631" max="5631" width="5.28515625" style="33" customWidth="1"/>
    <col min="5632" max="5632" width="10.85546875" style="33" customWidth="1"/>
    <col min="5633" max="5634" width="13.7109375" style="33" customWidth="1"/>
    <col min="5635" max="5635" width="12.140625" style="33" customWidth="1"/>
    <col min="5636" max="5636" width="10.7109375" style="33" customWidth="1"/>
    <col min="5637" max="5637" width="9.5703125" style="33" customWidth="1"/>
    <col min="5638" max="5638" width="10.85546875" style="33" customWidth="1"/>
    <col min="5639" max="5639" width="9.140625" style="33" customWidth="1"/>
    <col min="5640" max="5640" width="10.85546875" style="33" customWidth="1"/>
    <col min="5641" max="5641" width="11" style="33" customWidth="1"/>
    <col min="5642" max="5642" width="14.7109375" style="33" customWidth="1"/>
    <col min="5643" max="5643" width="12" style="33" customWidth="1"/>
    <col min="5644" max="5644" width="6.7109375" style="33" customWidth="1"/>
    <col min="5645" max="5645" width="2" style="33" customWidth="1"/>
    <col min="5646" max="5649" width="12.140625" style="33" customWidth="1"/>
    <col min="5650" max="5650" width="11" style="33" customWidth="1"/>
    <col min="5651" max="5886" width="11.42578125" style="33"/>
    <col min="5887" max="5887" width="5.28515625" style="33" customWidth="1"/>
    <col min="5888" max="5888" width="10.85546875" style="33" customWidth="1"/>
    <col min="5889" max="5890" width="13.7109375" style="33" customWidth="1"/>
    <col min="5891" max="5891" width="12.140625" style="33" customWidth="1"/>
    <col min="5892" max="5892" width="10.7109375" style="33" customWidth="1"/>
    <col min="5893" max="5893" width="9.5703125" style="33" customWidth="1"/>
    <col min="5894" max="5894" width="10.85546875" style="33" customWidth="1"/>
    <col min="5895" max="5895" width="9.140625" style="33" customWidth="1"/>
    <col min="5896" max="5896" width="10.85546875" style="33" customWidth="1"/>
    <col min="5897" max="5897" width="11" style="33" customWidth="1"/>
    <col min="5898" max="5898" width="14.7109375" style="33" customWidth="1"/>
    <col min="5899" max="5899" width="12" style="33" customWidth="1"/>
    <col min="5900" max="5900" width="6.7109375" style="33" customWidth="1"/>
    <col min="5901" max="5901" width="2" style="33" customWidth="1"/>
    <col min="5902" max="5905" width="12.140625" style="33" customWidth="1"/>
    <col min="5906" max="5906" width="11" style="33" customWidth="1"/>
    <col min="5907" max="6142" width="11.42578125" style="33"/>
    <col min="6143" max="6143" width="5.28515625" style="33" customWidth="1"/>
    <col min="6144" max="6144" width="10.85546875" style="33" customWidth="1"/>
    <col min="6145" max="6146" width="13.7109375" style="33" customWidth="1"/>
    <col min="6147" max="6147" width="12.140625" style="33" customWidth="1"/>
    <col min="6148" max="6148" width="10.7109375" style="33" customWidth="1"/>
    <col min="6149" max="6149" width="9.5703125" style="33" customWidth="1"/>
    <col min="6150" max="6150" width="10.85546875" style="33" customWidth="1"/>
    <col min="6151" max="6151" width="9.140625" style="33" customWidth="1"/>
    <col min="6152" max="6152" width="10.85546875" style="33" customWidth="1"/>
    <col min="6153" max="6153" width="11" style="33" customWidth="1"/>
    <col min="6154" max="6154" width="14.7109375" style="33" customWidth="1"/>
    <col min="6155" max="6155" width="12" style="33" customWidth="1"/>
    <col min="6156" max="6156" width="6.7109375" style="33" customWidth="1"/>
    <col min="6157" max="6157" width="2" style="33" customWidth="1"/>
    <col min="6158" max="6161" width="12.140625" style="33" customWidth="1"/>
    <col min="6162" max="6162" width="11" style="33" customWidth="1"/>
    <col min="6163" max="6398" width="11.42578125" style="33"/>
    <col min="6399" max="6399" width="5.28515625" style="33" customWidth="1"/>
    <col min="6400" max="6400" width="10.85546875" style="33" customWidth="1"/>
    <col min="6401" max="6402" width="13.7109375" style="33" customWidth="1"/>
    <col min="6403" max="6403" width="12.140625" style="33" customWidth="1"/>
    <col min="6404" max="6404" width="10.7109375" style="33" customWidth="1"/>
    <col min="6405" max="6405" width="9.5703125" style="33" customWidth="1"/>
    <col min="6406" max="6406" width="10.85546875" style="33" customWidth="1"/>
    <col min="6407" max="6407" width="9.140625" style="33" customWidth="1"/>
    <col min="6408" max="6408" width="10.85546875" style="33" customWidth="1"/>
    <col min="6409" max="6409" width="11" style="33" customWidth="1"/>
    <col min="6410" max="6410" width="14.7109375" style="33" customWidth="1"/>
    <col min="6411" max="6411" width="12" style="33" customWidth="1"/>
    <col min="6412" max="6412" width="6.7109375" style="33" customWidth="1"/>
    <col min="6413" max="6413" width="2" style="33" customWidth="1"/>
    <col min="6414" max="6417" width="12.140625" style="33" customWidth="1"/>
    <col min="6418" max="6418" width="11" style="33" customWidth="1"/>
    <col min="6419" max="6654" width="11.42578125" style="33"/>
    <col min="6655" max="6655" width="5.28515625" style="33" customWidth="1"/>
    <col min="6656" max="6656" width="10.85546875" style="33" customWidth="1"/>
    <col min="6657" max="6658" width="13.7109375" style="33" customWidth="1"/>
    <col min="6659" max="6659" width="12.140625" style="33" customWidth="1"/>
    <col min="6660" max="6660" width="10.7109375" style="33" customWidth="1"/>
    <col min="6661" max="6661" width="9.5703125" style="33" customWidth="1"/>
    <col min="6662" max="6662" width="10.85546875" style="33" customWidth="1"/>
    <col min="6663" max="6663" width="9.140625" style="33" customWidth="1"/>
    <col min="6664" max="6664" width="10.85546875" style="33" customWidth="1"/>
    <col min="6665" max="6665" width="11" style="33" customWidth="1"/>
    <col min="6666" max="6666" width="14.7109375" style="33" customWidth="1"/>
    <col min="6667" max="6667" width="12" style="33" customWidth="1"/>
    <col min="6668" max="6668" width="6.7109375" style="33" customWidth="1"/>
    <col min="6669" max="6669" width="2" style="33" customWidth="1"/>
    <col min="6670" max="6673" width="12.140625" style="33" customWidth="1"/>
    <col min="6674" max="6674" width="11" style="33" customWidth="1"/>
    <col min="6675" max="6910" width="11.42578125" style="33"/>
    <col min="6911" max="6911" width="5.28515625" style="33" customWidth="1"/>
    <col min="6912" max="6912" width="10.85546875" style="33" customWidth="1"/>
    <col min="6913" max="6914" width="13.7109375" style="33" customWidth="1"/>
    <col min="6915" max="6915" width="12.140625" style="33" customWidth="1"/>
    <col min="6916" max="6916" width="10.7109375" style="33" customWidth="1"/>
    <col min="6917" max="6917" width="9.5703125" style="33" customWidth="1"/>
    <col min="6918" max="6918" width="10.85546875" style="33" customWidth="1"/>
    <col min="6919" max="6919" width="9.140625" style="33" customWidth="1"/>
    <col min="6920" max="6920" width="10.85546875" style="33" customWidth="1"/>
    <col min="6921" max="6921" width="11" style="33" customWidth="1"/>
    <col min="6922" max="6922" width="14.7109375" style="33" customWidth="1"/>
    <col min="6923" max="6923" width="12" style="33" customWidth="1"/>
    <col min="6924" max="6924" width="6.7109375" style="33" customWidth="1"/>
    <col min="6925" max="6925" width="2" style="33" customWidth="1"/>
    <col min="6926" max="6929" width="12.140625" style="33" customWidth="1"/>
    <col min="6930" max="6930" width="11" style="33" customWidth="1"/>
    <col min="6931" max="7166" width="11.42578125" style="33"/>
    <col min="7167" max="7167" width="5.28515625" style="33" customWidth="1"/>
    <col min="7168" max="7168" width="10.85546875" style="33" customWidth="1"/>
    <col min="7169" max="7170" width="13.7109375" style="33" customWidth="1"/>
    <col min="7171" max="7171" width="12.140625" style="33" customWidth="1"/>
    <col min="7172" max="7172" width="10.7109375" style="33" customWidth="1"/>
    <col min="7173" max="7173" width="9.5703125" style="33" customWidth="1"/>
    <col min="7174" max="7174" width="10.85546875" style="33" customWidth="1"/>
    <col min="7175" max="7175" width="9.140625" style="33" customWidth="1"/>
    <col min="7176" max="7176" width="10.85546875" style="33" customWidth="1"/>
    <col min="7177" max="7177" width="11" style="33" customWidth="1"/>
    <col min="7178" max="7178" width="14.7109375" style="33" customWidth="1"/>
    <col min="7179" max="7179" width="12" style="33" customWidth="1"/>
    <col min="7180" max="7180" width="6.7109375" style="33" customWidth="1"/>
    <col min="7181" max="7181" width="2" style="33" customWidth="1"/>
    <col min="7182" max="7185" width="12.140625" style="33" customWidth="1"/>
    <col min="7186" max="7186" width="11" style="33" customWidth="1"/>
    <col min="7187" max="7422" width="11.42578125" style="33"/>
    <col min="7423" max="7423" width="5.28515625" style="33" customWidth="1"/>
    <col min="7424" max="7424" width="10.85546875" style="33" customWidth="1"/>
    <col min="7425" max="7426" width="13.7109375" style="33" customWidth="1"/>
    <col min="7427" max="7427" width="12.140625" style="33" customWidth="1"/>
    <col min="7428" max="7428" width="10.7109375" style="33" customWidth="1"/>
    <col min="7429" max="7429" width="9.5703125" style="33" customWidth="1"/>
    <col min="7430" max="7430" width="10.85546875" style="33" customWidth="1"/>
    <col min="7431" max="7431" width="9.140625" style="33" customWidth="1"/>
    <col min="7432" max="7432" width="10.85546875" style="33" customWidth="1"/>
    <col min="7433" max="7433" width="11" style="33" customWidth="1"/>
    <col min="7434" max="7434" width="14.7109375" style="33" customWidth="1"/>
    <col min="7435" max="7435" width="12" style="33" customWidth="1"/>
    <col min="7436" max="7436" width="6.7109375" style="33" customWidth="1"/>
    <col min="7437" max="7437" width="2" style="33" customWidth="1"/>
    <col min="7438" max="7441" width="12.140625" style="33" customWidth="1"/>
    <col min="7442" max="7442" width="11" style="33" customWidth="1"/>
    <col min="7443" max="7678" width="11.42578125" style="33"/>
    <col min="7679" max="7679" width="5.28515625" style="33" customWidth="1"/>
    <col min="7680" max="7680" width="10.85546875" style="33" customWidth="1"/>
    <col min="7681" max="7682" width="13.7109375" style="33" customWidth="1"/>
    <col min="7683" max="7683" width="12.140625" style="33" customWidth="1"/>
    <col min="7684" max="7684" width="10.7109375" style="33" customWidth="1"/>
    <col min="7685" max="7685" width="9.5703125" style="33" customWidth="1"/>
    <col min="7686" max="7686" width="10.85546875" style="33" customWidth="1"/>
    <col min="7687" max="7687" width="9.140625" style="33" customWidth="1"/>
    <col min="7688" max="7688" width="10.85546875" style="33" customWidth="1"/>
    <col min="7689" max="7689" width="11" style="33" customWidth="1"/>
    <col min="7690" max="7690" width="14.7109375" style="33" customWidth="1"/>
    <col min="7691" max="7691" width="12" style="33" customWidth="1"/>
    <col min="7692" max="7692" width="6.7109375" style="33" customWidth="1"/>
    <col min="7693" max="7693" width="2" style="33" customWidth="1"/>
    <col min="7694" max="7697" width="12.140625" style="33" customWidth="1"/>
    <col min="7698" max="7698" width="11" style="33" customWidth="1"/>
    <col min="7699" max="7934" width="11.42578125" style="33"/>
    <col min="7935" max="7935" width="5.28515625" style="33" customWidth="1"/>
    <col min="7936" max="7936" width="10.85546875" style="33" customWidth="1"/>
    <col min="7937" max="7938" width="13.7109375" style="33" customWidth="1"/>
    <col min="7939" max="7939" width="12.140625" style="33" customWidth="1"/>
    <col min="7940" max="7940" width="10.7109375" style="33" customWidth="1"/>
    <col min="7941" max="7941" width="9.5703125" style="33" customWidth="1"/>
    <col min="7942" max="7942" width="10.85546875" style="33" customWidth="1"/>
    <col min="7943" max="7943" width="9.140625" style="33" customWidth="1"/>
    <col min="7944" max="7944" width="10.85546875" style="33" customWidth="1"/>
    <col min="7945" max="7945" width="11" style="33" customWidth="1"/>
    <col min="7946" max="7946" width="14.7109375" style="33" customWidth="1"/>
    <col min="7947" max="7947" width="12" style="33" customWidth="1"/>
    <col min="7948" max="7948" width="6.7109375" style="33" customWidth="1"/>
    <col min="7949" max="7949" width="2" style="33" customWidth="1"/>
    <col min="7950" max="7953" width="12.140625" style="33" customWidth="1"/>
    <col min="7954" max="7954" width="11" style="33" customWidth="1"/>
    <col min="7955" max="8190" width="11.42578125" style="33"/>
    <col min="8191" max="8191" width="5.28515625" style="33" customWidth="1"/>
    <col min="8192" max="8192" width="10.85546875" style="33" customWidth="1"/>
    <col min="8193" max="8194" width="13.7109375" style="33" customWidth="1"/>
    <col min="8195" max="8195" width="12.140625" style="33" customWidth="1"/>
    <col min="8196" max="8196" width="10.7109375" style="33" customWidth="1"/>
    <col min="8197" max="8197" width="9.5703125" style="33" customWidth="1"/>
    <col min="8198" max="8198" width="10.85546875" style="33" customWidth="1"/>
    <col min="8199" max="8199" width="9.140625" style="33" customWidth="1"/>
    <col min="8200" max="8200" width="10.85546875" style="33" customWidth="1"/>
    <col min="8201" max="8201" width="11" style="33" customWidth="1"/>
    <col min="8202" max="8202" width="14.7109375" style="33" customWidth="1"/>
    <col min="8203" max="8203" width="12" style="33" customWidth="1"/>
    <col min="8204" max="8204" width="6.7109375" style="33" customWidth="1"/>
    <col min="8205" max="8205" width="2" style="33" customWidth="1"/>
    <col min="8206" max="8209" width="12.140625" style="33" customWidth="1"/>
    <col min="8210" max="8210" width="11" style="33" customWidth="1"/>
    <col min="8211" max="8446" width="11.42578125" style="33"/>
    <col min="8447" max="8447" width="5.28515625" style="33" customWidth="1"/>
    <col min="8448" max="8448" width="10.85546875" style="33" customWidth="1"/>
    <col min="8449" max="8450" width="13.7109375" style="33" customWidth="1"/>
    <col min="8451" max="8451" width="12.140625" style="33" customWidth="1"/>
    <col min="8452" max="8452" width="10.7109375" style="33" customWidth="1"/>
    <col min="8453" max="8453" width="9.5703125" style="33" customWidth="1"/>
    <col min="8454" max="8454" width="10.85546875" style="33" customWidth="1"/>
    <col min="8455" max="8455" width="9.140625" style="33" customWidth="1"/>
    <col min="8456" max="8456" width="10.85546875" style="33" customWidth="1"/>
    <col min="8457" max="8457" width="11" style="33" customWidth="1"/>
    <col min="8458" max="8458" width="14.7109375" style="33" customWidth="1"/>
    <col min="8459" max="8459" width="12" style="33" customWidth="1"/>
    <col min="8460" max="8460" width="6.7109375" style="33" customWidth="1"/>
    <col min="8461" max="8461" width="2" style="33" customWidth="1"/>
    <col min="8462" max="8465" width="12.140625" style="33" customWidth="1"/>
    <col min="8466" max="8466" width="11" style="33" customWidth="1"/>
    <col min="8467" max="8702" width="11.42578125" style="33"/>
    <col min="8703" max="8703" width="5.28515625" style="33" customWidth="1"/>
    <col min="8704" max="8704" width="10.85546875" style="33" customWidth="1"/>
    <col min="8705" max="8706" width="13.7109375" style="33" customWidth="1"/>
    <col min="8707" max="8707" width="12.140625" style="33" customWidth="1"/>
    <col min="8708" max="8708" width="10.7109375" style="33" customWidth="1"/>
    <col min="8709" max="8709" width="9.5703125" style="33" customWidth="1"/>
    <col min="8710" max="8710" width="10.85546875" style="33" customWidth="1"/>
    <col min="8711" max="8711" width="9.140625" style="33" customWidth="1"/>
    <col min="8712" max="8712" width="10.85546875" style="33" customWidth="1"/>
    <col min="8713" max="8713" width="11" style="33" customWidth="1"/>
    <col min="8714" max="8714" width="14.7109375" style="33" customWidth="1"/>
    <col min="8715" max="8715" width="12" style="33" customWidth="1"/>
    <col min="8716" max="8716" width="6.7109375" style="33" customWidth="1"/>
    <col min="8717" max="8717" width="2" style="33" customWidth="1"/>
    <col min="8718" max="8721" width="12.140625" style="33" customWidth="1"/>
    <col min="8722" max="8722" width="11" style="33" customWidth="1"/>
    <col min="8723" max="8958" width="11.42578125" style="33"/>
    <col min="8959" max="8959" width="5.28515625" style="33" customWidth="1"/>
    <col min="8960" max="8960" width="10.85546875" style="33" customWidth="1"/>
    <col min="8961" max="8962" width="13.7109375" style="33" customWidth="1"/>
    <col min="8963" max="8963" width="12.140625" style="33" customWidth="1"/>
    <col min="8964" max="8964" width="10.7109375" style="33" customWidth="1"/>
    <col min="8965" max="8965" width="9.5703125" style="33" customWidth="1"/>
    <col min="8966" max="8966" width="10.85546875" style="33" customWidth="1"/>
    <col min="8967" max="8967" width="9.140625" style="33" customWidth="1"/>
    <col min="8968" max="8968" width="10.85546875" style="33" customWidth="1"/>
    <col min="8969" max="8969" width="11" style="33" customWidth="1"/>
    <col min="8970" max="8970" width="14.7109375" style="33" customWidth="1"/>
    <col min="8971" max="8971" width="12" style="33" customWidth="1"/>
    <col min="8972" max="8972" width="6.7109375" style="33" customWidth="1"/>
    <col min="8973" max="8973" width="2" style="33" customWidth="1"/>
    <col min="8974" max="8977" width="12.140625" style="33" customWidth="1"/>
    <col min="8978" max="8978" width="11" style="33" customWidth="1"/>
    <col min="8979" max="9214" width="11.42578125" style="33"/>
    <col min="9215" max="9215" width="5.28515625" style="33" customWidth="1"/>
    <col min="9216" max="9216" width="10.85546875" style="33" customWidth="1"/>
    <col min="9217" max="9218" width="13.7109375" style="33" customWidth="1"/>
    <col min="9219" max="9219" width="12.140625" style="33" customWidth="1"/>
    <col min="9220" max="9220" width="10.7109375" style="33" customWidth="1"/>
    <col min="9221" max="9221" width="9.5703125" style="33" customWidth="1"/>
    <col min="9222" max="9222" width="10.85546875" style="33" customWidth="1"/>
    <col min="9223" max="9223" width="9.140625" style="33" customWidth="1"/>
    <col min="9224" max="9224" width="10.85546875" style="33" customWidth="1"/>
    <col min="9225" max="9225" width="11" style="33" customWidth="1"/>
    <col min="9226" max="9226" width="14.7109375" style="33" customWidth="1"/>
    <col min="9227" max="9227" width="12" style="33" customWidth="1"/>
    <col min="9228" max="9228" width="6.7109375" style="33" customWidth="1"/>
    <col min="9229" max="9229" width="2" style="33" customWidth="1"/>
    <col min="9230" max="9233" width="12.140625" style="33" customWidth="1"/>
    <col min="9234" max="9234" width="11" style="33" customWidth="1"/>
    <col min="9235" max="9470" width="11.42578125" style="33"/>
    <col min="9471" max="9471" width="5.28515625" style="33" customWidth="1"/>
    <col min="9472" max="9472" width="10.85546875" style="33" customWidth="1"/>
    <col min="9473" max="9474" width="13.7109375" style="33" customWidth="1"/>
    <col min="9475" max="9475" width="12.140625" style="33" customWidth="1"/>
    <col min="9476" max="9476" width="10.7109375" style="33" customWidth="1"/>
    <col min="9477" max="9477" width="9.5703125" style="33" customWidth="1"/>
    <col min="9478" max="9478" width="10.85546875" style="33" customWidth="1"/>
    <col min="9479" max="9479" width="9.140625" style="33" customWidth="1"/>
    <col min="9480" max="9480" width="10.85546875" style="33" customWidth="1"/>
    <col min="9481" max="9481" width="11" style="33" customWidth="1"/>
    <col min="9482" max="9482" width="14.7109375" style="33" customWidth="1"/>
    <col min="9483" max="9483" width="12" style="33" customWidth="1"/>
    <col min="9484" max="9484" width="6.7109375" style="33" customWidth="1"/>
    <col min="9485" max="9485" width="2" style="33" customWidth="1"/>
    <col min="9486" max="9489" width="12.140625" style="33" customWidth="1"/>
    <col min="9490" max="9490" width="11" style="33" customWidth="1"/>
    <col min="9491" max="9726" width="11.42578125" style="33"/>
    <col min="9727" max="9727" width="5.28515625" style="33" customWidth="1"/>
    <col min="9728" max="9728" width="10.85546875" style="33" customWidth="1"/>
    <col min="9729" max="9730" width="13.7109375" style="33" customWidth="1"/>
    <col min="9731" max="9731" width="12.140625" style="33" customWidth="1"/>
    <col min="9732" max="9732" width="10.7109375" style="33" customWidth="1"/>
    <col min="9733" max="9733" width="9.5703125" style="33" customWidth="1"/>
    <col min="9734" max="9734" width="10.85546875" style="33" customWidth="1"/>
    <col min="9735" max="9735" width="9.140625" style="33" customWidth="1"/>
    <col min="9736" max="9736" width="10.85546875" style="33" customWidth="1"/>
    <col min="9737" max="9737" width="11" style="33" customWidth="1"/>
    <col min="9738" max="9738" width="14.7109375" style="33" customWidth="1"/>
    <col min="9739" max="9739" width="12" style="33" customWidth="1"/>
    <col min="9740" max="9740" width="6.7109375" style="33" customWidth="1"/>
    <col min="9741" max="9741" width="2" style="33" customWidth="1"/>
    <col min="9742" max="9745" width="12.140625" style="33" customWidth="1"/>
    <col min="9746" max="9746" width="11" style="33" customWidth="1"/>
    <col min="9747" max="9982" width="11.42578125" style="33"/>
    <col min="9983" max="9983" width="5.28515625" style="33" customWidth="1"/>
    <col min="9984" max="9984" width="10.85546875" style="33" customWidth="1"/>
    <col min="9985" max="9986" width="13.7109375" style="33" customWidth="1"/>
    <col min="9987" max="9987" width="12.140625" style="33" customWidth="1"/>
    <col min="9988" max="9988" width="10.7109375" style="33" customWidth="1"/>
    <col min="9989" max="9989" width="9.5703125" style="33" customWidth="1"/>
    <col min="9990" max="9990" width="10.85546875" style="33" customWidth="1"/>
    <col min="9991" max="9991" width="9.140625" style="33" customWidth="1"/>
    <col min="9992" max="9992" width="10.85546875" style="33" customWidth="1"/>
    <col min="9993" max="9993" width="11" style="33" customWidth="1"/>
    <col min="9994" max="9994" width="14.7109375" style="33" customWidth="1"/>
    <col min="9995" max="9995" width="12" style="33" customWidth="1"/>
    <col min="9996" max="9996" width="6.7109375" style="33" customWidth="1"/>
    <col min="9997" max="9997" width="2" style="33" customWidth="1"/>
    <col min="9998" max="10001" width="12.140625" style="33" customWidth="1"/>
    <col min="10002" max="10002" width="11" style="33" customWidth="1"/>
    <col min="10003" max="10238" width="11.42578125" style="33"/>
    <col min="10239" max="10239" width="5.28515625" style="33" customWidth="1"/>
    <col min="10240" max="10240" width="10.85546875" style="33" customWidth="1"/>
    <col min="10241" max="10242" width="13.7109375" style="33" customWidth="1"/>
    <col min="10243" max="10243" width="12.140625" style="33" customWidth="1"/>
    <col min="10244" max="10244" width="10.7109375" style="33" customWidth="1"/>
    <col min="10245" max="10245" width="9.5703125" style="33" customWidth="1"/>
    <col min="10246" max="10246" width="10.85546875" style="33" customWidth="1"/>
    <col min="10247" max="10247" width="9.140625" style="33" customWidth="1"/>
    <col min="10248" max="10248" width="10.85546875" style="33" customWidth="1"/>
    <col min="10249" max="10249" width="11" style="33" customWidth="1"/>
    <col min="10250" max="10250" width="14.7109375" style="33" customWidth="1"/>
    <col min="10251" max="10251" width="12" style="33" customWidth="1"/>
    <col min="10252" max="10252" width="6.7109375" style="33" customWidth="1"/>
    <col min="10253" max="10253" width="2" style="33" customWidth="1"/>
    <col min="10254" max="10257" width="12.140625" style="33" customWidth="1"/>
    <col min="10258" max="10258" width="11" style="33" customWidth="1"/>
    <col min="10259" max="10494" width="11.42578125" style="33"/>
    <col min="10495" max="10495" width="5.28515625" style="33" customWidth="1"/>
    <col min="10496" max="10496" width="10.85546875" style="33" customWidth="1"/>
    <col min="10497" max="10498" width="13.7109375" style="33" customWidth="1"/>
    <col min="10499" max="10499" width="12.140625" style="33" customWidth="1"/>
    <col min="10500" max="10500" width="10.7109375" style="33" customWidth="1"/>
    <col min="10501" max="10501" width="9.5703125" style="33" customWidth="1"/>
    <col min="10502" max="10502" width="10.85546875" style="33" customWidth="1"/>
    <col min="10503" max="10503" width="9.140625" style="33" customWidth="1"/>
    <col min="10504" max="10504" width="10.85546875" style="33" customWidth="1"/>
    <col min="10505" max="10505" width="11" style="33" customWidth="1"/>
    <col min="10506" max="10506" width="14.7109375" style="33" customWidth="1"/>
    <col min="10507" max="10507" width="12" style="33" customWidth="1"/>
    <col min="10508" max="10508" width="6.7109375" style="33" customWidth="1"/>
    <col min="10509" max="10509" width="2" style="33" customWidth="1"/>
    <col min="10510" max="10513" width="12.140625" style="33" customWidth="1"/>
    <col min="10514" max="10514" width="11" style="33" customWidth="1"/>
    <col min="10515" max="10750" width="11.42578125" style="33"/>
    <col min="10751" max="10751" width="5.28515625" style="33" customWidth="1"/>
    <col min="10752" max="10752" width="10.85546875" style="33" customWidth="1"/>
    <col min="10753" max="10754" width="13.7109375" style="33" customWidth="1"/>
    <col min="10755" max="10755" width="12.140625" style="33" customWidth="1"/>
    <col min="10756" max="10756" width="10.7109375" style="33" customWidth="1"/>
    <col min="10757" max="10757" width="9.5703125" style="33" customWidth="1"/>
    <col min="10758" max="10758" width="10.85546875" style="33" customWidth="1"/>
    <col min="10759" max="10759" width="9.140625" style="33" customWidth="1"/>
    <col min="10760" max="10760" width="10.85546875" style="33" customWidth="1"/>
    <col min="10761" max="10761" width="11" style="33" customWidth="1"/>
    <col min="10762" max="10762" width="14.7109375" style="33" customWidth="1"/>
    <col min="10763" max="10763" width="12" style="33" customWidth="1"/>
    <col min="10764" max="10764" width="6.7109375" style="33" customWidth="1"/>
    <col min="10765" max="10765" width="2" style="33" customWidth="1"/>
    <col min="10766" max="10769" width="12.140625" style="33" customWidth="1"/>
    <col min="10770" max="10770" width="11" style="33" customWidth="1"/>
    <col min="10771" max="11006" width="11.42578125" style="33"/>
    <col min="11007" max="11007" width="5.28515625" style="33" customWidth="1"/>
    <col min="11008" max="11008" width="10.85546875" style="33" customWidth="1"/>
    <col min="11009" max="11010" width="13.7109375" style="33" customWidth="1"/>
    <col min="11011" max="11011" width="12.140625" style="33" customWidth="1"/>
    <col min="11012" max="11012" width="10.7109375" style="33" customWidth="1"/>
    <col min="11013" max="11013" width="9.5703125" style="33" customWidth="1"/>
    <col min="11014" max="11014" width="10.85546875" style="33" customWidth="1"/>
    <col min="11015" max="11015" width="9.140625" style="33" customWidth="1"/>
    <col min="11016" max="11016" width="10.85546875" style="33" customWidth="1"/>
    <col min="11017" max="11017" width="11" style="33" customWidth="1"/>
    <col min="11018" max="11018" width="14.7109375" style="33" customWidth="1"/>
    <col min="11019" max="11019" width="12" style="33" customWidth="1"/>
    <col min="11020" max="11020" width="6.7109375" style="33" customWidth="1"/>
    <col min="11021" max="11021" width="2" style="33" customWidth="1"/>
    <col min="11022" max="11025" width="12.140625" style="33" customWidth="1"/>
    <col min="11026" max="11026" width="11" style="33" customWidth="1"/>
    <col min="11027" max="11262" width="11.42578125" style="33"/>
    <col min="11263" max="11263" width="5.28515625" style="33" customWidth="1"/>
    <col min="11264" max="11264" width="10.85546875" style="33" customWidth="1"/>
    <col min="11265" max="11266" width="13.7109375" style="33" customWidth="1"/>
    <col min="11267" max="11267" width="12.140625" style="33" customWidth="1"/>
    <col min="11268" max="11268" width="10.7109375" style="33" customWidth="1"/>
    <col min="11269" max="11269" width="9.5703125" style="33" customWidth="1"/>
    <col min="11270" max="11270" width="10.85546875" style="33" customWidth="1"/>
    <col min="11271" max="11271" width="9.140625" style="33" customWidth="1"/>
    <col min="11272" max="11272" width="10.85546875" style="33" customWidth="1"/>
    <col min="11273" max="11273" width="11" style="33" customWidth="1"/>
    <col min="11274" max="11274" width="14.7109375" style="33" customWidth="1"/>
    <col min="11275" max="11275" width="12" style="33" customWidth="1"/>
    <col min="11276" max="11276" width="6.7109375" style="33" customWidth="1"/>
    <col min="11277" max="11277" width="2" style="33" customWidth="1"/>
    <col min="11278" max="11281" width="12.140625" style="33" customWidth="1"/>
    <col min="11282" max="11282" width="11" style="33" customWidth="1"/>
    <col min="11283" max="11518" width="11.42578125" style="33"/>
    <col min="11519" max="11519" width="5.28515625" style="33" customWidth="1"/>
    <col min="11520" max="11520" width="10.85546875" style="33" customWidth="1"/>
    <col min="11521" max="11522" width="13.7109375" style="33" customWidth="1"/>
    <col min="11523" max="11523" width="12.140625" style="33" customWidth="1"/>
    <col min="11524" max="11524" width="10.7109375" style="33" customWidth="1"/>
    <col min="11525" max="11525" width="9.5703125" style="33" customWidth="1"/>
    <col min="11526" max="11526" width="10.85546875" style="33" customWidth="1"/>
    <col min="11527" max="11527" width="9.140625" style="33" customWidth="1"/>
    <col min="11528" max="11528" width="10.85546875" style="33" customWidth="1"/>
    <col min="11529" max="11529" width="11" style="33" customWidth="1"/>
    <col min="11530" max="11530" width="14.7109375" style="33" customWidth="1"/>
    <col min="11531" max="11531" width="12" style="33" customWidth="1"/>
    <col min="11532" max="11532" width="6.7109375" style="33" customWidth="1"/>
    <col min="11533" max="11533" width="2" style="33" customWidth="1"/>
    <col min="11534" max="11537" width="12.140625" style="33" customWidth="1"/>
    <col min="11538" max="11538" width="11" style="33" customWidth="1"/>
    <col min="11539" max="11774" width="11.42578125" style="33"/>
    <col min="11775" max="11775" width="5.28515625" style="33" customWidth="1"/>
    <col min="11776" max="11776" width="10.85546875" style="33" customWidth="1"/>
    <col min="11777" max="11778" width="13.7109375" style="33" customWidth="1"/>
    <col min="11779" max="11779" width="12.140625" style="33" customWidth="1"/>
    <col min="11780" max="11780" width="10.7109375" style="33" customWidth="1"/>
    <col min="11781" max="11781" width="9.5703125" style="33" customWidth="1"/>
    <col min="11782" max="11782" width="10.85546875" style="33" customWidth="1"/>
    <col min="11783" max="11783" width="9.140625" style="33" customWidth="1"/>
    <col min="11784" max="11784" width="10.85546875" style="33" customWidth="1"/>
    <col min="11785" max="11785" width="11" style="33" customWidth="1"/>
    <col min="11786" max="11786" width="14.7109375" style="33" customWidth="1"/>
    <col min="11787" max="11787" width="12" style="33" customWidth="1"/>
    <col min="11788" max="11788" width="6.7109375" style="33" customWidth="1"/>
    <col min="11789" max="11789" width="2" style="33" customWidth="1"/>
    <col min="11790" max="11793" width="12.140625" style="33" customWidth="1"/>
    <col min="11794" max="11794" width="11" style="33" customWidth="1"/>
    <col min="11795" max="12030" width="11.42578125" style="33"/>
    <col min="12031" max="12031" width="5.28515625" style="33" customWidth="1"/>
    <col min="12032" max="12032" width="10.85546875" style="33" customWidth="1"/>
    <col min="12033" max="12034" width="13.7109375" style="33" customWidth="1"/>
    <col min="12035" max="12035" width="12.140625" style="33" customWidth="1"/>
    <col min="12036" max="12036" width="10.7109375" style="33" customWidth="1"/>
    <col min="12037" max="12037" width="9.5703125" style="33" customWidth="1"/>
    <col min="12038" max="12038" width="10.85546875" style="33" customWidth="1"/>
    <col min="12039" max="12039" width="9.140625" style="33" customWidth="1"/>
    <col min="12040" max="12040" width="10.85546875" style="33" customWidth="1"/>
    <col min="12041" max="12041" width="11" style="33" customWidth="1"/>
    <col min="12042" max="12042" width="14.7109375" style="33" customWidth="1"/>
    <col min="12043" max="12043" width="12" style="33" customWidth="1"/>
    <col min="12044" max="12044" width="6.7109375" style="33" customWidth="1"/>
    <col min="12045" max="12045" width="2" style="33" customWidth="1"/>
    <col min="12046" max="12049" width="12.140625" style="33" customWidth="1"/>
    <col min="12050" max="12050" width="11" style="33" customWidth="1"/>
    <col min="12051" max="12286" width="11.42578125" style="33"/>
    <col min="12287" max="12287" width="5.28515625" style="33" customWidth="1"/>
    <col min="12288" max="12288" width="10.85546875" style="33" customWidth="1"/>
    <col min="12289" max="12290" width="13.7109375" style="33" customWidth="1"/>
    <col min="12291" max="12291" width="12.140625" style="33" customWidth="1"/>
    <col min="12292" max="12292" width="10.7109375" style="33" customWidth="1"/>
    <col min="12293" max="12293" width="9.5703125" style="33" customWidth="1"/>
    <col min="12294" max="12294" width="10.85546875" style="33" customWidth="1"/>
    <col min="12295" max="12295" width="9.140625" style="33" customWidth="1"/>
    <col min="12296" max="12296" width="10.85546875" style="33" customWidth="1"/>
    <col min="12297" max="12297" width="11" style="33" customWidth="1"/>
    <col min="12298" max="12298" width="14.7109375" style="33" customWidth="1"/>
    <col min="12299" max="12299" width="12" style="33" customWidth="1"/>
    <col min="12300" max="12300" width="6.7109375" style="33" customWidth="1"/>
    <col min="12301" max="12301" width="2" style="33" customWidth="1"/>
    <col min="12302" max="12305" width="12.140625" style="33" customWidth="1"/>
    <col min="12306" max="12306" width="11" style="33" customWidth="1"/>
    <col min="12307" max="12542" width="11.42578125" style="33"/>
    <col min="12543" max="12543" width="5.28515625" style="33" customWidth="1"/>
    <col min="12544" max="12544" width="10.85546875" style="33" customWidth="1"/>
    <col min="12545" max="12546" width="13.7109375" style="33" customWidth="1"/>
    <col min="12547" max="12547" width="12.140625" style="33" customWidth="1"/>
    <col min="12548" max="12548" width="10.7109375" style="33" customWidth="1"/>
    <col min="12549" max="12549" width="9.5703125" style="33" customWidth="1"/>
    <col min="12550" max="12550" width="10.85546875" style="33" customWidth="1"/>
    <col min="12551" max="12551" width="9.140625" style="33" customWidth="1"/>
    <col min="12552" max="12552" width="10.85546875" style="33" customWidth="1"/>
    <col min="12553" max="12553" width="11" style="33" customWidth="1"/>
    <col min="12554" max="12554" width="14.7109375" style="33" customWidth="1"/>
    <col min="12555" max="12555" width="12" style="33" customWidth="1"/>
    <col min="12556" max="12556" width="6.7109375" style="33" customWidth="1"/>
    <col min="12557" max="12557" width="2" style="33" customWidth="1"/>
    <col min="12558" max="12561" width="12.140625" style="33" customWidth="1"/>
    <col min="12562" max="12562" width="11" style="33" customWidth="1"/>
    <col min="12563" max="12798" width="11.42578125" style="33"/>
    <col min="12799" max="12799" width="5.28515625" style="33" customWidth="1"/>
    <col min="12800" max="12800" width="10.85546875" style="33" customWidth="1"/>
    <col min="12801" max="12802" width="13.7109375" style="33" customWidth="1"/>
    <col min="12803" max="12803" width="12.140625" style="33" customWidth="1"/>
    <col min="12804" max="12804" width="10.7109375" style="33" customWidth="1"/>
    <col min="12805" max="12805" width="9.5703125" style="33" customWidth="1"/>
    <col min="12806" max="12806" width="10.85546875" style="33" customWidth="1"/>
    <col min="12807" max="12807" width="9.140625" style="33" customWidth="1"/>
    <col min="12808" max="12808" width="10.85546875" style="33" customWidth="1"/>
    <col min="12809" max="12809" width="11" style="33" customWidth="1"/>
    <col min="12810" max="12810" width="14.7109375" style="33" customWidth="1"/>
    <col min="12811" max="12811" width="12" style="33" customWidth="1"/>
    <col min="12812" max="12812" width="6.7109375" style="33" customWidth="1"/>
    <col min="12813" max="12813" width="2" style="33" customWidth="1"/>
    <col min="12814" max="12817" width="12.140625" style="33" customWidth="1"/>
    <col min="12818" max="12818" width="11" style="33" customWidth="1"/>
    <col min="12819" max="13054" width="11.42578125" style="33"/>
    <col min="13055" max="13055" width="5.28515625" style="33" customWidth="1"/>
    <col min="13056" max="13056" width="10.85546875" style="33" customWidth="1"/>
    <col min="13057" max="13058" width="13.7109375" style="33" customWidth="1"/>
    <col min="13059" max="13059" width="12.140625" style="33" customWidth="1"/>
    <col min="13060" max="13060" width="10.7109375" style="33" customWidth="1"/>
    <col min="13061" max="13061" width="9.5703125" style="33" customWidth="1"/>
    <col min="13062" max="13062" width="10.85546875" style="33" customWidth="1"/>
    <col min="13063" max="13063" width="9.140625" style="33" customWidth="1"/>
    <col min="13064" max="13064" width="10.85546875" style="33" customWidth="1"/>
    <col min="13065" max="13065" width="11" style="33" customWidth="1"/>
    <col min="13066" max="13066" width="14.7109375" style="33" customWidth="1"/>
    <col min="13067" max="13067" width="12" style="33" customWidth="1"/>
    <col min="13068" max="13068" width="6.7109375" style="33" customWidth="1"/>
    <col min="13069" max="13069" width="2" style="33" customWidth="1"/>
    <col min="13070" max="13073" width="12.140625" style="33" customWidth="1"/>
    <col min="13074" max="13074" width="11" style="33" customWidth="1"/>
    <col min="13075" max="13310" width="11.42578125" style="33"/>
    <col min="13311" max="13311" width="5.28515625" style="33" customWidth="1"/>
    <col min="13312" max="13312" width="10.85546875" style="33" customWidth="1"/>
    <col min="13313" max="13314" width="13.7109375" style="33" customWidth="1"/>
    <col min="13315" max="13315" width="12.140625" style="33" customWidth="1"/>
    <col min="13316" max="13316" width="10.7109375" style="33" customWidth="1"/>
    <col min="13317" max="13317" width="9.5703125" style="33" customWidth="1"/>
    <col min="13318" max="13318" width="10.85546875" style="33" customWidth="1"/>
    <col min="13319" max="13319" width="9.140625" style="33" customWidth="1"/>
    <col min="13320" max="13320" width="10.85546875" style="33" customWidth="1"/>
    <col min="13321" max="13321" width="11" style="33" customWidth="1"/>
    <col min="13322" max="13322" width="14.7109375" style="33" customWidth="1"/>
    <col min="13323" max="13323" width="12" style="33" customWidth="1"/>
    <col min="13324" max="13324" width="6.7109375" style="33" customWidth="1"/>
    <col min="13325" max="13325" width="2" style="33" customWidth="1"/>
    <col min="13326" max="13329" width="12.140625" style="33" customWidth="1"/>
    <col min="13330" max="13330" width="11" style="33" customWidth="1"/>
    <col min="13331" max="13566" width="11.42578125" style="33"/>
    <col min="13567" max="13567" width="5.28515625" style="33" customWidth="1"/>
    <col min="13568" max="13568" width="10.85546875" style="33" customWidth="1"/>
    <col min="13569" max="13570" width="13.7109375" style="33" customWidth="1"/>
    <col min="13571" max="13571" width="12.140625" style="33" customWidth="1"/>
    <col min="13572" max="13572" width="10.7109375" style="33" customWidth="1"/>
    <col min="13573" max="13573" width="9.5703125" style="33" customWidth="1"/>
    <col min="13574" max="13574" width="10.85546875" style="33" customWidth="1"/>
    <col min="13575" max="13575" width="9.140625" style="33" customWidth="1"/>
    <col min="13576" max="13576" width="10.85546875" style="33" customWidth="1"/>
    <col min="13577" max="13577" width="11" style="33" customWidth="1"/>
    <col min="13578" max="13578" width="14.7109375" style="33" customWidth="1"/>
    <col min="13579" max="13579" width="12" style="33" customWidth="1"/>
    <col min="13580" max="13580" width="6.7109375" style="33" customWidth="1"/>
    <col min="13581" max="13581" width="2" style="33" customWidth="1"/>
    <col min="13582" max="13585" width="12.140625" style="33" customWidth="1"/>
    <col min="13586" max="13586" width="11" style="33" customWidth="1"/>
    <col min="13587" max="13822" width="11.42578125" style="33"/>
    <col min="13823" max="13823" width="5.28515625" style="33" customWidth="1"/>
    <col min="13824" max="13824" width="10.85546875" style="33" customWidth="1"/>
    <col min="13825" max="13826" width="13.7109375" style="33" customWidth="1"/>
    <col min="13827" max="13827" width="12.140625" style="33" customWidth="1"/>
    <col min="13828" max="13828" width="10.7109375" style="33" customWidth="1"/>
    <col min="13829" max="13829" width="9.5703125" style="33" customWidth="1"/>
    <col min="13830" max="13830" width="10.85546875" style="33" customWidth="1"/>
    <col min="13831" max="13831" width="9.140625" style="33" customWidth="1"/>
    <col min="13832" max="13832" width="10.85546875" style="33" customWidth="1"/>
    <col min="13833" max="13833" width="11" style="33" customWidth="1"/>
    <col min="13834" max="13834" width="14.7109375" style="33" customWidth="1"/>
    <col min="13835" max="13835" width="12" style="33" customWidth="1"/>
    <col min="13836" max="13836" width="6.7109375" style="33" customWidth="1"/>
    <col min="13837" max="13837" width="2" style="33" customWidth="1"/>
    <col min="13838" max="13841" width="12.140625" style="33" customWidth="1"/>
    <col min="13842" max="13842" width="11" style="33" customWidth="1"/>
    <col min="13843" max="14078" width="11.42578125" style="33"/>
    <col min="14079" max="14079" width="5.28515625" style="33" customWidth="1"/>
    <col min="14080" max="14080" width="10.85546875" style="33" customWidth="1"/>
    <col min="14081" max="14082" width="13.7109375" style="33" customWidth="1"/>
    <col min="14083" max="14083" width="12.140625" style="33" customWidth="1"/>
    <col min="14084" max="14084" width="10.7109375" style="33" customWidth="1"/>
    <col min="14085" max="14085" width="9.5703125" style="33" customWidth="1"/>
    <col min="14086" max="14086" width="10.85546875" style="33" customWidth="1"/>
    <col min="14087" max="14087" width="9.140625" style="33" customWidth="1"/>
    <col min="14088" max="14088" width="10.85546875" style="33" customWidth="1"/>
    <col min="14089" max="14089" width="11" style="33" customWidth="1"/>
    <col min="14090" max="14090" width="14.7109375" style="33" customWidth="1"/>
    <col min="14091" max="14091" width="12" style="33" customWidth="1"/>
    <col min="14092" max="14092" width="6.7109375" style="33" customWidth="1"/>
    <col min="14093" max="14093" width="2" style="33" customWidth="1"/>
    <col min="14094" max="14097" width="12.140625" style="33" customWidth="1"/>
    <col min="14098" max="14098" width="11" style="33" customWidth="1"/>
    <col min="14099" max="14334" width="11.42578125" style="33"/>
    <col min="14335" max="14335" width="5.28515625" style="33" customWidth="1"/>
    <col min="14336" max="14336" width="10.85546875" style="33" customWidth="1"/>
    <col min="14337" max="14338" width="13.7109375" style="33" customWidth="1"/>
    <col min="14339" max="14339" width="12.140625" style="33" customWidth="1"/>
    <col min="14340" max="14340" width="10.7109375" style="33" customWidth="1"/>
    <col min="14341" max="14341" width="9.5703125" style="33" customWidth="1"/>
    <col min="14342" max="14342" width="10.85546875" style="33" customWidth="1"/>
    <col min="14343" max="14343" width="9.140625" style="33" customWidth="1"/>
    <col min="14344" max="14344" width="10.85546875" style="33" customWidth="1"/>
    <col min="14345" max="14345" width="11" style="33" customWidth="1"/>
    <col min="14346" max="14346" width="14.7109375" style="33" customWidth="1"/>
    <col min="14347" max="14347" width="12" style="33" customWidth="1"/>
    <col min="14348" max="14348" width="6.7109375" style="33" customWidth="1"/>
    <col min="14349" max="14349" width="2" style="33" customWidth="1"/>
    <col min="14350" max="14353" width="12.140625" style="33" customWidth="1"/>
    <col min="14354" max="14354" width="11" style="33" customWidth="1"/>
    <col min="14355" max="14590" width="11.42578125" style="33"/>
    <col min="14591" max="14591" width="5.28515625" style="33" customWidth="1"/>
    <col min="14592" max="14592" width="10.85546875" style="33" customWidth="1"/>
    <col min="14593" max="14594" width="13.7109375" style="33" customWidth="1"/>
    <col min="14595" max="14595" width="12.140625" style="33" customWidth="1"/>
    <col min="14596" max="14596" width="10.7109375" style="33" customWidth="1"/>
    <col min="14597" max="14597" width="9.5703125" style="33" customWidth="1"/>
    <col min="14598" max="14598" width="10.85546875" style="33" customWidth="1"/>
    <col min="14599" max="14599" width="9.140625" style="33" customWidth="1"/>
    <col min="14600" max="14600" width="10.85546875" style="33" customWidth="1"/>
    <col min="14601" max="14601" width="11" style="33" customWidth="1"/>
    <col min="14602" max="14602" width="14.7109375" style="33" customWidth="1"/>
    <col min="14603" max="14603" width="12" style="33" customWidth="1"/>
    <col min="14604" max="14604" width="6.7109375" style="33" customWidth="1"/>
    <col min="14605" max="14605" width="2" style="33" customWidth="1"/>
    <col min="14606" max="14609" width="12.140625" style="33" customWidth="1"/>
    <col min="14610" max="14610" width="11" style="33" customWidth="1"/>
    <col min="14611" max="14846" width="11.42578125" style="33"/>
    <col min="14847" max="14847" width="5.28515625" style="33" customWidth="1"/>
    <col min="14848" max="14848" width="10.85546875" style="33" customWidth="1"/>
    <col min="14849" max="14850" width="13.7109375" style="33" customWidth="1"/>
    <col min="14851" max="14851" width="12.140625" style="33" customWidth="1"/>
    <col min="14852" max="14852" width="10.7109375" style="33" customWidth="1"/>
    <col min="14853" max="14853" width="9.5703125" style="33" customWidth="1"/>
    <col min="14854" max="14854" width="10.85546875" style="33" customWidth="1"/>
    <col min="14855" max="14855" width="9.140625" style="33" customWidth="1"/>
    <col min="14856" max="14856" width="10.85546875" style="33" customWidth="1"/>
    <col min="14857" max="14857" width="11" style="33" customWidth="1"/>
    <col min="14858" max="14858" width="14.7109375" style="33" customWidth="1"/>
    <col min="14859" max="14859" width="12" style="33" customWidth="1"/>
    <col min="14860" max="14860" width="6.7109375" style="33" customWidth="1"/>
    <col min="14861" max="14861" width="2" style="33" customWidth="1"/>
    <col min="14862" max="14865" width="12.140625" style="33" customWidth="1"/>
    <col min="14866" max="14866" width="11" style="33" customWidth="1"/>
    <col min="14867" max="15102" width="11.42578125" style="33"/>
    <col min="15103" max="15103" width="5.28515625" style="33" customWidth="1"/>
    <col min="15104" max="15104" width="10.85546875" style="33" customWidth="1"/>
    <col min="15105" max="15106" width="13.7109375" style="33" customWidth="1"/>
    <col min="15107" max="15107" width="12.140625" style="33" customWidth="1"/>
    <col min="15108" max="15108" width="10.7109375" style="33" customWidth="1"/>
    <col min="15109" max="15109" width="9.5703125" style="33" customWidth="1"/>
    <col min="15110" max="15110" width="10.85546875" style="33" customWidth="1"/>
    <col min="15111" max="15111" width="9.140625" style="33" customWidth="1"/>
    <col min="15112" max="15112" width="10.85546875" style="33" customWidth="1"/>
    <col min="15113" max="15113" width="11" style="33" customWidth="1"/>
    <col min="15114" max="15114" width="14.7109375" style="33" customWidth="1"/>
    <col min="15115" max="15115" width="12" style="33" customWidth="1"/>
    <col min="15116" max="15116" width="6.7109375" style="33" customWidth="1"/>
    <col min="15117" max="15117" width="2" style="33" customWidth="1"/>
    <col min="15118" max="15121" width="12.140625" style="33" customWidth="1"/>
    <col min="15122" max="15122" width="11" style="33" customWidth="1"/>
    <col min="15123" max="15358" width="11.42578125" style="33"/>
    <col min="15359" max="15359" width="5.28515625" style="33" customWidth="1"/>
    <col min="15360" max="15360" width="10.85546875" style="33" customWidth="1"/>
    <col min="15361" max="15362" width="13.7109375" style="33" customWidth="1"/>
    <col min="15363" max="15363" width="12.140625" style="33" customWidth="1"/>
    <col min="15364" max="15364" width="10.7109375" style="33" customWidth="1"/>
    <col min="15365" max="15365" width="9.5703125" style="33" customWidth="1"/>
    <col min="15366" max="15366" width="10.85546875" style="33" customWidth="1"/>
    <col min="15367" max="15367" width="9.140625" style="33" customWidth="1"/>
    <col min="15368" max="15368" width="10.85546875" style="33" customWidth="1"/>
    <col min="15369" max="15369" width="11" style="33" customWidth="1"/>
    <col min="15370" max="15370" width="14.7109375" style="33" customWidth="1"/>
    <col min="15371" max="15371" width="12" style="33" customWidth="1"/>
    <col min="15372" max="15372" width="6.7109375" style="33" customWidth="1"/>
    <col min="15373" max="15373" width="2" style="33" customWidth="1"/>
    <col min="15374" max="15377" width="12.140625" style="33" customWidth="1"/>
    <col min="15378" max="15378" width="11" style="33" customWidth="1"/>
    <col min="15379" max="15614" width="11.42578125" style="33"/>
    <col min="15615" max="15615" width="5.28515625" style="33" customWidth="1"/>
    <col min="15616" max="15616" width="10.85546875" style="33" customWidth="1"/>
    <col min="15617" max="15618" width="13.7109375" style="33" customWidth="1"/>
    <col min="15619" max="15619" width="12.140625" style="33" customWidth="1"/>
    <col min="15620" max="15620" width="10.7109375" style="33" customWidth="1"/>
    <col min="15621" max="15621" width="9.5703125" style="33" customWidth="1"/>
    <col min="15622" max="15622" width="10.85546875" style="33" customWidth="1"/>
    <col min="15623" max="15623" width="9.140625" style="33" customWidth="1"/>
    <col min="15624" max="15624" width="10.85546875" style="33" customWidth="1"/>
    <col min="15625" max="15625" width="11" style="33" customWidth="1"/>
    <col min="15626" max="15626" width="14.7109375" style="33" customWidth="1"/>
    <col min="15627" max="15627" width="12" style="33" customWidth="1"/>
    <col min="15628" max="15628" width="6.7109375" style="33" customWidth="1"/>
    <col min="15629" max="15629" width="2" style="33" customWidth="1"/>
    <col min="15630" max="15633" width="12.140625" style="33" customWidth="1"/>
    <col min="15634" max="15634" width="11" style="33" customWidth="1"/>
    <col min="15635" max="15870" width="11.42578125" style="33"/>
    <col min="15871" max="15871" width="5.28515625" style="33" customWidth="1"/>
    <col min="15872" max="15872" width="10.85546875" style="33" customWidth="1"/>
    <col min="15873" max="15874" width="13.7109375" style="33" customWidth="1"/>
    <col min="15875" max="15875" width="12.140625" style="33" customWidth="1"/>
    <col min="15876" max="15876" width="10.7109375" style="33" customWidth="1"/>
    <col min="15877" max="15877" width="9.5703125" style="33" customWidth="1"/>
    <col min="15878" max="15878" width="10.85546875" style="33" customWidth="1"/>
    <col min="15879" max="15879" width="9.140625" style="33" customWidth="1"/>
    <col min="15880" max="15880" width="10.85546875" style="33" customWidth="1"/>
    <col min="15881" max="15881" width="11" style="33" customWidth="1"/>
    <col min="15882" max="15882" width="14.7109375" style="33" customWidth="1"/>
    <col min="15883" max="15883" width="12" style="33" customWidth="1"/>
    <col min="15884" max="15884" width="6.7109375" style="33" customWidth="1"/>
    <col min="15885" max="15885" width="2" style="33" customWidth="1"/>
    <col min="15886" max="15889" width="12.140625" style="33" customWidth="1"/>
    <col min="15890" max="15890" width="11" style="33" customWidth="1"/>
    <col min="15891" max="16126" width="11.42578125" style="33"/>
    <col min="16127" max="16127" width="5.28515625" style="33" customWidth="1"/>
    <col min="16128" max="16128" width="10.85546875" style="33" customWidth="1"/>
    <col min="16129" max="16130" width="13.7109375" style="33" customWidth="1"/>
    <col min="16131" max="16131" width="12.140625" style="33" customWidth="1"/>
    <col min="16132" max="16132" width="10.7109375" style="33" customWidth="1"/>
    <col min="16133" max="16133" width="9.5703125" style="33" customWidth="1"/>
    <col min="16134" max="16134" width="10.85546875" style="33" customWidth="1"/>
    <col min="16135" max="16135" width="9.140625" style="33" customWidth="1"/>
    <col min="16136" max="16136" width="10.85546875" style="33" customWidth="1"/>
    <col min="16137" max="16137" width="11" style="33" customWidth="1"/>
    <col min="16138" max="16138" width="14.7109375" style="33" customWidth="1"/>
    <col min="16139" max="16139" width="12" style="33" customWidth="1"/>
    <col min="16140" max="16140" width="6.7109375" style="33" customWidth="1"/>
    <col min="16141" max="16141" width="2" style="33" customWidth="1"/>
    <col min="16142" max="16145" width="12.140625" style="33" customWidth="1"/>
    <col min="16146" max="16146" width="11" style="33" customWidth="1"/>
    <col min="16147" max="16384" width="11.42578125" style="33"/>
  </cols>
  <sheetData>
    <row r="1" spans="1:22" ht="49.5" customHeight="1" x14ac:dyDescent="0.3">
      <c r="C1" s="4"/>
      <c r="D1" s="19"/>
      <c r="F1" s="4"/>
      <c r="G1" s="19"/>
      <c r="I1" s="4"/>
      <c r="J1" s="19"/>
      <c r="K1" s="19"/>
      <c r="N1" s="19"/>
      <c r="P1" s="4"/>
      <c r="Q1" s="4"/>
      <c r="R1" s="19"/>
    </row>
    <row r="2" spans="1:22" ht="25.5" customHeight="1" x14ac:dyDescent="0.2">
      <c r="A2" s="33">
        <v>1</v>
      </c>
      <c r="B2" s="27">
        <v>2</v>
      </c>
      <c r="C2" s="27">
        <v>3</v>
      </c>
      <c r="D2" s="33">
        <v>4</v>
      </c>
      <c r="E2" s="27">
        <v>5</v>
      </c>
      <c r="F2" s="27">
        <v>6</v>
      </c>
      <c r="G2" s="33">
        <v>7</v>
      </c>
      <c r="H2" s="27">
        <v>8</v>
      </c>
      <c r="I2" s="27">
        <v>9</v>
      </c>
      <c r="J2" s="33">
        <v>10</v>
      </c>
      <c r="K2" s="27">
        <v>11</v>
      </c>
      <c r="L2" s="27">
        <v>12</v>
      </c>
      <c r="M2" s="33">
        <v>13</v>
      </c>
      <c r="N2" s="27">
        <v>14</v>
      </c>
      <c r="O2" s="27">
        <v>15</v>
      </c>
      <c r="P2" s="33">
        <v>16</v>
      </c>
      <c r="Q2" s="27">
        <v>17</v>
      </c>
      <c r="R2" s="27">
        <v>18</v>
      </c>
    </row>
    <row r="3" spans="1:22" ht="41.25" customHeight="1" x14ac:dyDescent="0.2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5"/>
      <c r="N3" s="45"/>
      <c r="O3" s="45"/>
      <c r="P3" s="45"/>
      <c r="Q3" s="45"/>
      <c r="R3" s="45"/>
      <c r="S3" s="17"/>
      <c r="T3" s="17"/>
      <c r="U3" s="17"/>
      <c r="V3" s="17"/>
    </row>
    <row r="4" spans="1:22" ht="17.25" customHeight="1" x14ac:dyDescent="0.2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2" ht="41.25" customHeight="1" x14ac:dyDescent="0.2">
      <c r="A5" s="37" t="s">
        <v>20</v>
      </c>
      <c r="B5" s="29" t="s">
        <v>8</v>
      </c>
      <c r="C5" s="29" t="s">
        <v>7</v>
      </c>
      <c r="D5" s="29" t="s">
        <v>19</v>
      </c>
      <c r="E5" s="29" t="s">
        <v>0</v>
      </c>
      <c r="F5" s="29" t="s">
        <v>1</v>
      </c>
      <c r="G5" s="29" t="s">
        <v>3</v>
      </c>
      <c r="H5" s="29" t="s">
        <v>4</v>
      </c>
      <c r="I5" s="29" t="s">
        <v>5</v>
      </c>
      <c r="J5" s="30" t="s">
        <v>6</v>
      </c>
      <c r="K5" s="30" t="s">
        <v>32</v>
      </c>
      <c r="L5" s="120" t="s">
        <v>26</v>
      </c>
      <c r="M5" s="123" t="s">
        <v>20</v>
      </c>
      <c r="N5" s="31" t="s">
        <v>2</v>
      </c>
      <c r="O5" s="120" t="s">
        <v>25</v>
      </c>
      <c r="P5" s="120" t="s">
        <v>23</v>
      </c>
      <c r="Q5" s="120" t="s">
        <v>24</v>
      </c>
      <c r="R5" s="35" t="s">
        <v>27</v>
      </c>
    </row>
    <row r="6" spans="1:22" ht="16.5" customHeight="1" x14ac:dyDescent="0.2">
      <c r="A6" s="38"/>
      <c r="B6" s="5"/>
      <c r="C6" s="5"/>
      <c r="D6" s="5"/>
      <c r="E6" s="5"/>
      <c r="F6" s="5"/>
      <c r="G6" s="5"/>
      <c r="H6" s="5"/>
      <c r="I6" s="5"/>
      <c r="J6" s="6"/>
      <c r="K6" s="6"/>
      <c r="L6" s="121"/>
      <c r="M6" s="124"/>
      <c r="N6" s="7"/>
      <c r="O6" s="121"/>
      <c r="P6" s="121"/>
      <c r="Q6" s="121"/>
      <c r="R6" s="36"/>
    </row>
    <row r="7" spans="1:22" ht="10.5" customHeight="1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22"/>
      <c r="M7" s="125"/>
      <c r="N7" s="11"/>
      <c r="O7" s="12">
        <v>0.15</v>
      </c>
      <c r="P7" s="12">
        <v>7.5999999999999998E-2</v>
      </c>
      <c r="Q7" s="12">
        <v>0.08</v>
      </c>
      <c r="R7" s="12">
        <f>SUM(O7:Q7)</f>
        <v>0.30599999999999999</v>
      </c>
    </row>
    <row r="8" spans="1:22" ht="16.5" customHeight="1" x14ac:dyDescent="0.25">
      <c r="A8" s="2">
        <v>2</v>
      </c>
      <c r="B8" s="13">
        <v>560275</v>
      </c>
      <c r="C8" s="13">
        <v>2109315</v>
      </c>
      <c r="D8" s="13">
        <v>2669589</v>
      </c>
      <c r="E8" s="13">
        <v>0</v>
      </c>
      <c r="F8" s="13">
        <v>0</v>
      </c>
      <c r="G8" s="13">
        <f t="shared" ref="G8:G24" si="0">ROUND(B8*21.5%,0)</f>
        <v>120459</v>
      </c>
      <c r="H8" s="13">
        <v>92096</v>
      </c>
      <c r="I8" s="13">
        <v>202506</v>
      </c>
      <c r="J8" s="13">
        <v>18351</v>
      </c>
      <c r="K8" s="42">
        <v>0</v>
      </c>
      <c r="L8" s="14">
        <f t="shared" ref="L8:L36" si="1">SUM(B8:K8)</f>
        <v>5772591</v>
      </c>
      <c r="M8" s="2">
        <v>2</v>
      </c>
      <c r="N8" s="15">
        <f>$B8+$C8+$F8+$J8</f>
        <v>2687941</v>
      </c>
      <c r="O8" s="14">
        <f t="shared" ref="O8" si="2">ROUND(N8*$O$7,0)</f>
        <v>403191</v>
      </c>
      <c r="P8" s="14">
        <f t="shared" ref="P8:P22" si="3">ROUND(N8*$P$7,0)</f>
        <v>204284</v>
      </c>
      <c r="Q8" s="14">
        <f t="shared" ref="Q8:Q22" si="4">ROUND(N8*$Q$7,0)</f>
        <v>215035</v>
      </c>
      <c r="R8" s="23">
        <f>SUM(O8:Q8)</f>
        <v>822510</v>
      </c>
      <c r="S8" s="34"/>
    </row>
    <row r="9" spans="1:22" ht="16.5" customHeight="1" x14ac:dyDescent="0.25">
      <c r="A9" s="24" t="s">
        <v>21</v>
      </c>
      <c r="B9" s="13">
        <v>591559</v>
      </c>
      <c r="C9" s="13">
        <v>1739343</v>
      </c>
      <c r="D9" s="13">
        <v>0</v>
      </c>
      <c r="E9" s="13">
        <f>ROUND(((B9+C9)*20%+(B9+C9)*30%),0)</f>
        <v>1165451</v>
      </c>
      <c r="F9" s="13">
        <v>25172</v>
      </c>
      <c r="G9" s="13">
        <f t="shared" si="0"/>
        <v>127185</v>
      </c>
      <c r="H9" s="13">
        <v>92466</v>
      </c>
      <c r="I9" s="13">
        <v>203254</v>
      </c>
      <c r="J9" s="13">
        <v>18351</v>
      </c>
      <c r="K9" s="42">
        <v>0</v>
      </c>
      <c r="L9" s="14">
        <f t="shared" si="1"/>
        <v>3962781</v>
      </c>
      <c r="M9" s="24" t="s">
        <v>21</v>
      </c>
      <c r="N9" s="15">
        <f t="shared" ref="N9:N36" si="5">$B9+$C9+$F9+$J9</f>
        <v>2374425</v>
      </c>
      <c r="O9" s="14">
        <f t="shared" ref="O9:O22" si="6">ROUND(N9*$O$7,0)</f>
        <v>356164</v>
      </c>
      <c r="P9" s="14">
        <f t="shared" si="3"/>
        <v>180456</v>
      </c>
      <c r="Q9" s="14">
        <f t="shared" si="4"/>
        <v>189954</v>
      </c>
      <c r="R9" s="23">
        <f t="shared" ref="R9:R21" si="7">SUM(O9:Q9)</f>
        <v>726574</v>
      </c>
      <c r="S9" s="34"/>
    </row>
    <row r="10" spans="1:22" ht="16.5" customHeight="1" x14ac:dyDescent="0.25">
      <c r="A10" s="24" t="s">
        <v>34</v>
      </c>
      <c r="B10" s="13">
        <v>591559</v>
      </c>
      <c r="C10" s="13">
        <v>1739343</v>
      </c>
      <c r="D10" s="13">
        <v>0</v>
      </c>
      <c r="E10" s="13">
        <v>0</v>
      </c>
      <c r="F10" s="13">
        <v>25172</v>
      </c>
      <c r="G10" s="13">
        <f t="shared" si="0"/>
        <v>127185</v>
      </c>
      <c r="H10" s="13">
        <v>92466</v>
      </c>
      <c r="I10" s="13">
        <v>203254</v>
      </c>
      <c r="J10" s="13">
        <v>18351</v>
      </c>
      <c r="K10" s="42">
        <v>473251</v>
      </c>
      <c r="L10" s="14">
        <f t="shared" si="1"/>
        <v>3270581</v>
      </c>
      <c r="M10" s="24" t="s">
        <v>34</v>
      </c>
      <c r="N10" s="15">
        <f t="shared" si="5"/>
        <v>2374425</v>
      </c>
      <c r="O10" s="14">
        <f t="shared" si="6"/>
        <v>356164</v>
      </c>
      <c r="P10" s="14">
        <f t="shared" si="3"/>
        <v>180456</v>
      </c>
      <c r="Q10" s="14">
        <f t="shared" si="4"/>
        <v>189954</v>
      </c>
      <c r="R10" s="23">
        <f t="shared" si="7"/>
        <v>726574</v>
      </c>
      <c r="S10" s="34"/>
    </row>
    <row r="11" spans="1:22" ht="16.5" customHeight="1" x14ac:dyDescent="0.25">
      <c r="A11" s="24" t="s">
        <v>35</v>
      </c>
      <c r="B11" s="13">
        <v>558089</v>
      </c>
      <c r="C11" s="13">
        <v>1687542</v>
      </c>
      <c r="D11" s="13">
        <v>0</v>
      </c>
      <c r="E11" s="13">
        <v>0</v>
      </c>
      <c r="F11" s="13">
        <v>25172</v>
      </c>
      <c r="G11" s="13">
        <f t="shared" si="0"/>
        <v>119989</v>
      </c>
      <c r="H11" s="13">
        <v>94908</v>
      </c>
      <c r="I11" s="13">
        <v>207982</v>
      </c>
      <c r="J11" s="13">
        <v>18351</v>
      </c>
      <c r="K11" s="42">
        <v>446468</v>
      </c>
      <c r="L11" s="14">
        <f t="shared" si="1"/>
        <v>3158501</v>
      </c>
      <c r="M11" s="24" t="s">
        <v>35</v>
      </c>
      <c r="N11" s="15">
        <f t="shared" si="5"/>
        <v>2289154</v>
      </c>
      <c r="O11" s="14">
        <f t="shared" si="6"/>
        <v>343373</v>
      </c>
      <c r="P11" s="14">
        <f t="shared" si="3"/>
        <v>173976</v>
      </c>
      <c r="Q11" s="14">
        <f t="shared" si="4"/>
        <v>183132</v>
      </c>
      <c r="R11" s="23">
        <f t="shared" si="7"/>
        <v>700481</v>
      </c>
      <c r="S11" s="34"/>
    </row>
    <row r="12" spans="1:22" ht="16.5" customHeight="1" x14ac:dyDescent="0.25">
      <c r="A12" s="24" t="s">
        <v>36</v>
      </c>
      <c r="B12" s="13">
        <v>526519</v>
      </c>
      <c r="C12" s="13">
        <v>1450403</v>
      </c>
      <c r="D12" s="13">
        <v>0</v>
      </c>
      <c r="E12" s="13">
        <v>0</v>
      </c>
      <c r="F12" s="13">
        <v>25172</v>
      </c>
      <c r="G12" s="13">
        <f t="shared" si="0"/>
        <v>113202</v>
      </c>
      <c r="H12" s="13">
        <v>97391</v>
      </c>
      <c r="I12" s="13">
        <v>212729</v>
      </c>
      <c r="J12" s="13">
        <v>18351</v>
      </c>
      <c r="K12" s="42">
        <v>445021</v>
      </c>
      <c r="L12" s="14">
        <f t="shared" si="1"/>
        <v>2888788</v>
      </c>
      <c r="M12" s="24" t="s">
        <v>36</v>
      </c>
      <c r="N12" s="15">
        <f t="shared" si="5"/>
        <v>2020445</v>
      </c>
      <c r="O12" s="14">
        <f t="shared" si="6"/>
        <v>303067</v>
      </c>
      <c r="P12" s="14">
        <f t="shared" si="3"/>
        <v>153554</v>
      </c>
      <c r="Q12" s="14">
        <f t="shared" si="4"/>
        <v>161636</v>
      </c>
      <c r="R12" s="23">
        <f t="shared" si="7"/>
        <v>618257</v>
      </c>
      <c r="S12" s="34"/>
    </row>
    <row r="13" spans="1:22" ht="16.5" customHeight="1" x14ac:dyDescent="0.25">
      <c r="A13" s="24" t="s">
        <v>37</v>
      </c>
      <c r="B13" s="13">
        <v>496677</v>
      </c>
      <c r="C13" s="13">
        <v>1225702</v>
      </c>
      <c r="D13" s="13">
        <v>0</v>
      </c>
      <c r="E13" s="13">
        <v>0</v>
      </c>
      <c r="F13" s="13">
        <v>28947</v>
      </c>
      <c r="G13" s="13">
        <f t="shared" si="0"/>
        <v>106786</v>
      </c>
      <c r="H13" s="13">
        <v>90613</v>
      </c>
      <c r="I13" s="13">
        <v>237781</v>
      </c>
      <c r="J13" s="13">
        <v>18351</v>
      </c>
      <c r="K13" s="42">
        <v>397337</v>
      </c>
      <c r="L13" s="14">
        <f t="shared" si="1"/>
        <v>2602194</v>
      </c>
      <c r="M13" s="24" t="s">
        <v>37</v>
      </c>
      <c r="N13" s="15">
        <f t="shared" si="5"/>
        <v>1769677</v>
      </c>
      <c r="O13" s="14">
        <f t="shared" si="6"/>
        <v>265452</v>
      </c>
      <c r="P13" s="14">
        <f t="shared" si="3"/>
        <v>134495</v>
      </c>
      <c r="Q13" s="14">
        <f t="shared" si="4"/>
        <v>141574</v>
      </c>
      <c r="R13" s="23">
        <f t="shared" si="7"/>
        <v>541521</v>
      </c>
      <c r="S13" s="34"/>
      <c r="T13" s="34"/>
    </row>
    <row r="14" spans="1:22" ht="16.5" customHeight="1" x14ac:dyDescent="0.25">
      <c r="A14" s="24" t="s">
        <v>38</v>
      </c>
      <c r="B14" s="13">
        <v>457814</v>
      </c>
      <c r="C14" s="13">
        <v>919186</v>
      </c>
      <c r="D14" s="13">
        <v>0</v>
      </c>
      <c r="E14" s="13">
        <v>0</v>
      </c>
      <c r="F14" s="13">
        <v>28947</v>
      </c>
      <c r="G14" s="13">
        <f t="shared" si="0"/>
        <v>98430</v>
      </c>
      <c r="H14" s="13">
        <v>67579</v>
      </c>
      <c r="I14" s="13">
        <v>163967</v>
      </c>
      <c r="J14" s="13">
        <v>18351</v>
      </c>
      <c r="K14" s="42">
        <v>362557</v>
      </c>
      <c r="L14" s="14">
        <f t="shared" si="1"/>
        <v>2116831</v>
      </c>
      <c r="M14" s="24" t="s">
        <v>38</v>
      </c>
      <c r="N14" s="15">
        <f t="shared" si="5"/>
        <v>1424298</v>
      </c>
      <c r="O14" s="14">
        <f t="shared" si="6"/>
        <v>213645</v>
      </c>
      <c r="P14" s="14">
        <f t="shared" si="3"/>
        <v>108247</v>
      </c>
      <c r="Q14" s="14">
        <f t="shared" si="4"/>
        <v>113944</v>
      </c>
      <c r="R14" s="23">
        <f t="shared" si="7"/>
        <v>435836</v>
      </c>
      <c r="S14" s="34"/>
      <c r="T14" s="34"/>
    </row>
    <row r="15" spans="1:22" ht="16.5" customHeight="1" x14ac:dyDescent="0.25">
      <c r="A15" s="24" t="s">
        <v>39</v>
      </c>
      <c r="B15" s="13">
        <v>423865</v>
      </c>
      <c r="C15" s="13">
        <v>705744</v>
      </c>
      <c r="D15" s="13">
        <v>0</v>
      </c>
      <c r="E15" s="13">
        <v>0</v>
      </c>
      <c r="F15" s="13">
        <v>28947</v>
      </c>
      <c r="G15" s="13">
        <f t="shared" si="0"/>
        <v>91131</v>
      </c>
      <c r="H15" s="13">
        <v>51562</v>
      </c>
      <c r="I15" s="13">
        <v>125066</v>
      </c>
      <c r="J15" s="13">
        <v>18351</v>
      </c>
      <c r="K15" s="42">
        <v>325172</v>
      </c>
      <c r="L15" s="14">
        <f t="shared" si="1"/>
        <v>1769838</v>
      </c>
      <c r="M15" s="24" t="s">
        <v>39</v>
      </c>
      <c r="N15" s="15">
        <f t="shared" si="5"/>
        <v>1176907</v>
      </c>
      <c r="O15" s="14">
        <f t="shared" si="6"/>
        <v>176536</v>
      </c>
      <c r="P15" s="14">
        <f t="shared" si="3"/>
        <v>89445</v>
      </c>
      <c r="Q15" s="14">
        <f t="shared" si="4"/>
        <v>94153</v>
      </c>
      <c r="R15" s="23">
        <f t="shared" si="7"/>
        <v>360134</v>
      </c>
      <c r="S15" s="34"/>
    </row>
    <row r="16" spans="1:22" ht="16.5" customHeight="1" x14ac:dyDescent="0.25">
      <c r="A16" s="24" t="s">
        <v>46</v>
      </c>
      <c r="B16" s="13">
        <v>423865</v>
      </c>
      <c r="C16" s="13">
        <v>705744</v>
      </c>
      <c r="D16" s="13">
        <v>0</v>
      </c>
      <c r="E16" s="13">
        <v>0</v>
      </c>
      <c r="F16" s="13">
        <v>28947</v>
      </c>
      <c r="G16" s="13">
        <f t="shared" si="0"/>
        <v>91131</v>
      </c>
      <c r="H16" s="13">
        <v>51562</v>
      </c>
      <c r="I16" s="13">
        <v>125066</v>
      </c>
      <c r="J16" s="13">
        <v>18351</v>
      </c>
      <c r="K16" s="42">
        <v>0</v>
      </c>
      <c r="L16" s="14">
        <f t="shared" si="1"/>
        <v>1444666</v>
      </c>
      <c r="M16" s="24" t="s">
        <v>46</v>
      </c>
      <c r="N16" s="15">
        <f t="shared" si="5"/>
        <v>1176907</v>
      </c>
      <c r="O16" s="14">
        <f t="shared" si="6"/>
        <v>176536</v>
      </c>
      <c r="P16" s="14">
        <f t="shared" si="3"/>
        <v>89445</v>
      </c>
      <c r="Q16" s="14">
        <f t="shared" si="4"/>
        <v>94153</v>
      </c>
      <c r="R16" s="23">
        <f t="shared" si="7"/>
        <v>360134</v>
      </c>
      <c r="S16" s="34"/>
    </row>
    <row r="17" spans="1:19" ht="16.5" customHeight="1" x14ac:dyDescent="0.25">
      <c r="A17" s="24" t="s">
        <v>40</v>
      </c>
      <c r="B17" s="13">
        <v>392429</v>
      </c>
      <c r="C17" s="13">
        <v>542279</v>
      </c>
      <c r="D17" s="13">
        <v>0</v>
      </c>
      <c r="E17" s="13">
        <v>0</v>
      </c>
      <c r="F17" s="13">
        <v>28947</v>
      </c>
      <c r="G17" s="13">
        <f t="shared" si="0"/>
        <v>84372</v>
      </c>
      <c r="H17" s="13">
        <v>39304</v>
      </c>
      <c r="I17" s="13">
        <v>95351</v>
      </c>
      <c r="J17" s="13">
        <v>18351</v>
      </c>
      <c r="K17" s="42">
        <v>294266</v>
      </c>
      <c r="L17" s="14">
        <f t="shared" si="1"/>
        <v>1495299</v>
      </c>
      <c r="M17" s="24" t="s">
        <v>40</v>
      </c>
      <c r="N17" s="15">
        <f t="shared" si="5"/>
        <v>982006</v>
      </c>
      <c r="O17" s="14">
        <f t="shared" si="6"/>
        <v>147301</v>
      </c>
      <c r="P17" s="14">
        <f t="shared" si="3"/>
        <v>74632</v>
      </c>
      <c r="Q17" s="14">
        <f t="shared" si="4"/>
        <v>78560</v>
      </c>
      <c r="R17" s="23">
        <f t="shared" si="7"/>
        <v>300493</v>
      </c>
      <c r="S17" s="34"/>
    </row>
    <row r="18" spans="1:19" ht="16.5" customHeight="1" x14ac:dyDescent="0.25">
      <c r="A18" s="24" t="s">
        <v>41</v>
      </c>
      <c r="B18" s="13">
        <v>392429</v>
      </c>
      <c r="C18" s="13">
        <v>542279</v>
      </c>
      <c r="D18" s="13">
        <v>0</v>
      </c>
      <c r="E18" s="13">
        <v>0</v>
      </c>
      <c r="F18" s="13">
        <v>28947</v>
      </c>
      <c r="G18" s="13">
        <f t="shared" si="0"/>
        <v>84372</v>
      </c>
      <c r="H18" s="13">
        <v>39304</v>
      </c>
      <c r="I18" s="13">
        <v>95351</v>
      </c>
      <c r="J18" s="13">
        <v>18351</v>
      </c>
      <c r="K18" s="42">
        <v>0</v>
      </c>
      <c r="L18" s="14">
        <f t="shared" si="1"/>
        <v>1201033</v>
      </c>
      <c r="M18" s="24" t="s">
        <v>41</v>
      </c>
      <c r="N18" s="15">
        <f t="shared" si="5"/>
        <v>982006</v>
      </c>
      <c r="O18" s="14">
        <f t="shared" si="6"/>
        <v>147301</v>
      </c>
      <c r="P18" s="14">
        <f t="shared" si="3"/>
        <v>74632</v>
      </c>
      <c r="Q18" s="14">
        <f t="shared" si="4"/>
        <v>78560</v>
      </c>
      <c r="R18" s="23">
        <f t="shared" si="7"/>
        <v>300493</v>
      </c>
      <c r="S18" s="34"/>
    </row>
    <row r="19" spans="1:19" ht="16.5" customHeight="1" x14ac:dyDescent="0.25">
      <c r="A19" s="24" t="s">
        <v>42</v>
      </c>
      <c r="B19" s="13">
        <v>363387</v>
      </c>
      <c r="C19" s="13">
        <v>409903</v>
      </c>
      <c r="D19" s="13">
        <v>0</v>
      </c>
      <c r="E19" s="13">
        <v>0</v>
      </c>
      <c r="F19" s="13">
        <v>28947</v>
      </c>
      <c r="G19" s="13">
        <f t="shared" si="0"/>
        <v>78128</v>
      </c>
      <c r="H19" s="13">
        <v>29395</v>
      </c>
      <c r="I19" s="13">
        <v>71261</v>
      </c>
      <c r="J19" s="13">
        <v>18351</v>
      </c>
      <c r="K19" s="42">
        <v>266301</v>
      </c>
      <c r="L19" s="14">
        <f t="shared" si="1"/>
        <v>1265673</v>
      </c>
      <c r="M19" s="24" t="s">
        <v>42</v>
      </c>
      <c r="N19" s="15">
        <f t="shared" si="5"/>
        <v>820588</v>
      </c>
      <c r="O19" s="14">
        <f t="shared" si="6"/>
        <v>123088</v>
      </c>
      <c r="P19" s="14">
        <f t="shared" si="3"/>
        <v>62365</v>
      </c>
      <c r="Q19" s="14">
        <f t="shared" si="4"/>
        <v>65647</v>
      </c>
      <c r="R19" s="23">
        <f t="shared" si="7"/>
        <v>251100</v>
      </c>
      <c r="S19" s="34"/>
    </row>
    <row r="20" spans="1:19" ht="16.5" customHeight="1" x14ac:dyDescent="0.25">
      <c r="A20" s="24" t="s">
        <v>43</v>
      </c>
      <c r="B20" s="13">
        <v>363387</v>
      </c>
      <c r="C20" s="13">
        <v>409903</v>
      </c>
      <c r="D20" s="13">
        <v>0</v>
      </c>
      <c r="E20" s="13">
        <v>0</v>
      </c>
      <c r="F20" s="13">
        <v>28947</v>
      </c>
      <c r="G20" s="13">
        <f t="shared" si="0"/>
        <v>78128</v>
      </c>
      <c r="H20" s="13">
        <v>29395</v>
      </c>
      <c r="I20" s="13">
        <v>71261</v>
      </c>
      <c r="J20" s="13">
        <v>18351</v>
      </c>
      <c r="K20" s="42">
        <v>0</v>
      </c>
      <c r="L20" s="14">
        <f t="shared" si="1"/>
        <v>999372</v>
      </c>
      <c r="M20" s="24" t="s">
        <v>43</v>
      </c>
      <c r="N20" s="15">
        <f t="shared" si="5"/>
        <v>820588</v>
      </c>
      <c r="O20" s="14">
        <f t="shared" si="6"/>
        <v>123088</v>
      </c>
      <c r="P20" s="14">
        <f t="shared" si="3"/>
        <v>62365</v>
      </c>
      <c r="Q20" s="14">
        <f t="shared" si="4"/>
        <v>65647</v>
      </c>
      <c r="R20" s="23">
        <f t="shared" si="7"/>
        <v>251100</v>
      </c>
      <c r="S20" s="34"/>
    </row>
    <row r="21" spans="1:19" ht="16.5" customHeight="1" x14ac:dyDescent="0.25">
      <c r="A21" s="24" t="s">
        <v>44</v>
      </c>
      <c r="B21" s="13">
        <v>336492</v>
      </c>
      <c r="C21" s="13">
        <v>309728</v>
      </c>
      <c r="D21" s="13">
        <v>0</v>
      </c>
      <c r="E21" s="13">
        <v>0</v>
      </c>
      <c r="F21" s="13">
        <v>28947</v>
      </c>
      <c r="G21" s="13">
        <f t="shared" si="0"/>
        <v>72346</v>
      </c>
      <c r="H21" s="13">
        <v>21881</v>
      </c>
      <c r="I21" s="13">
        <v>53114</v>
      </c>
      <c r="J21" s="13">
        <v>18351</v>
      </c>
      <c r="K21" s="42">
        <v>241000</v>
      </c>
      <c r="L21" s="14">
        <f t="shared" si="1"/>
        <v>1081859</v>
      </c>
      <c r="M21" s="24" t="s">
        <v>44</v>
      </c>
      <c r="N21" s="15">
        <f t="shared" si="5"/>
        <v>693518</v>
      </c>
      <c r="O21" s="14">
        <f t="shared" si="6"/>
        <v>104028</v>
      </c>
      <c r="P21" s="14">
        <f t="shared" si="3"/>
        <v>52707</v>
      </c>
      <c r="Q21" s="14">
        <f t="shared" si="4"/>
        <v>55481</v>
      </c>
      <c r="R21" s="23">
        <f t="shared" si="7"/>
        <v>212216</v>
      </c>
      <c r="S21" s="34"/>
    </row>
    <row r="22" spans="1:19" ht="16.5" customHeight="1" x14ac:dyDescent="0.25">
      <c r="A22" s="44" t="s">
        <v>33</v>
      </c>
      <c r="B22" s="13">
        <v>336492</v>
      </c>
      <c r="C22" s="13">
        <v>309728</v>
      </c>
      <c r="D22" s="13">
        <v>0</v>
      </c>
      <c r="E22" s="13">
        <v>0</v>
      </c>
      <c r="F22" s="13">
        <v>28947</v>
      </c>
      <c r="G22" s="13">
        <f t="shared" si="0"/>
        <v>72346</v>
      </c>
      <c r="H22" s="13">
        <v>21881</v>
      </c>
      <c r="I22" s="13">
        <v>53114</v>
      </c>
      <c r="J22" s="13">
        <v>18351</v>
      </c>
      <c r="K22" s="42">
        <v>0</v>
      </c>
      <c r="L22" s="14">
        <f t="shared" si="1"/>
        <v>840859</v>
      </c>
      <c r="M22" s="44" t="s">
        <v>33</v>
      </c>
      <c r="N22" s="15">
        <f t="shared" si="5"/>
        <v>693518</v>
      </c>
      <c r="O22" s="14">
        <f t="shared" si="6"/>
        <v>104028</v>
      </c>
      <c r="P22" s="14">
        <f t="shared" si="3"/>
        <v>52707</v>
      </c>
      <c r="Q22" s="14">
        <f t="shared" si="4"/>
        <v>55481</v>
      </c>
      <c r="R22" s="23">
        <f>SUM(O22:Q22)</f>
        <v>212216</v>
      </c>
      <c r="S22" s="34"/>
    </row>
    <row r="23" spans="1:19" ht="16.5" customHeight="1" x14ac:dyDescent="0.25">
      <c r="A23" s="24" t="s">
        <v>29</v>
      </c>
      <c r="B23" s="13">
        <v>311567</v>
      </c>
      <c r="C23" s="13">
        <v>228619</v>
      </c>
      <c r="D23" s="13">
        <v>0</v>
      </c>
      <c r="E23" s="13">
        <v>0</v>
      </c>
      <c r="F23" s="13">
        <v>47824</v>
      </c>
      <c r="G23" s="13">
        <f t="shared" si="0"/>
        <v>66987</v>
      </c>
      <c r="H23" s="13">
        <v>17478</v>
      </c>
      <c r="I23" s="13">
        <v>44921</v>
      </c>
      <c r="J23" s="13">
        <v>68290</v>
      </c>
      <c r="K23" s="42">
        <v>0</v>
      </c>
      <c r="L23" s="14">
        <f t="shared" si="1"/>
        <v>785686</v>
      </c>
      <c r="M23" s="24" t="s">
        <v>29</v>
      </c>
      <c r="N23" s="15">
        <f t="shared" si="5"/>
        <v>656300</v>
      </c>
      <c r="O23" s="14">
        <f t="shared" ref="O23:O36" si="8">ROUND(N23*$O$7,0)</f>
        <v>98445</v>
      </c>
      <c r="P23" s="14">
        <f t="shared" ref="P23:P35" si="9">ROUND(N23*$P$7,0)</f>
        <v>49879</v>
      </c>
      <c r="Q23" s="14">
        <f t="shared" ref="Q23:Q35" si="10">ROUND(N23*$Q$7,0)</f>
        <v>52504</v>
      </c>
      <c r="R23" s="23">
        <f t="shared" ref="R23:R35" si="11">SUM(O23:Q23)</f>
        <v>200828</v>
      </c>
      <c r="S23" s="34"/>
    </row>
    <row r="24" spans="1:19" ht="16.5" customHeight="1" x14ac:dyDescent="0.25">
      <c r="A24" s="24" t="s">
        <v>30</v>
      </c>
      <c r="B24" s="13">
        <v>288477</v>
      </c>
      <c r="C24" s="13">
        <v>170126</v>
      </c>
      <c r="D24" s="13">
        <v>0</v>
      </c>
      <c r="E24" s="13">
        <v>0</v>
      </c>
      <c r="F24" s="13">
        <v>47824</v>
      </c>
      <c r="G24" s="13">
        <f t="shared" si="0"/>
        <v>62023</v>
      </c>
      <c r="H24" s="13">
        <v>12612</v>
      </c>
      <c r="I24" s="13">
        <v>33163</v>
      </c>
      <c r="J24" s="13">
        <v>66269</v>
      </c>
      <c r="K24" s="42">
        <v>0</v>
      </c>
      <c r="L24" s="14">
        <f t="shared" si="1"/>
        <v>680494</v>
      </c>
      <c r="M24" s="24" t="s">
        <v>30</v>
      </c>
      <c r="N24" s="15">
        <f t="shared" si="5"/>
        <v>572696</v>
      </c>
      <c r="O24" s="14">
        <f t="shared" si="8"/>
        <v>85904</v>
      </c>
      <c r="P24" s="14">
        <f t="shared" si="9"/>
        <v>43525</v>
      </c>
      <c r="Q24" s="14">
        <f t="shared" si="10"/>
        <v>45816</v>
      </c>
      <c r="R24" s="23">
        <f t="shared" si="11"/>
        <v>175245</v>
      </c>
      <c r="S24" s="34"/>
    </row>
    <row r="25" spans="1:19" ht="15" x14ac:dyDescent="0.25">
      <c r="A25" s="39" t="s">
        <v>28</v>
      </c>
      <c r="B25" s="13">
        <v>288477</v>
      </c>
      <c r="C25" s="13">
        <v>170126</v>
      </c>
      <c r="D25" s="13">
        <v>0</v>
      </c>
      <c r="E25" s="13">
        <v>0</v>
      </c>
      <c r="F25" s="13">
        <v>47824</v>
      </c>
      <c r="G25" s="13">
        <f>ROUND(B25*20%,0)</f>
        <v>57695</v>
      </c>
      <c r="H25" s="13">
        <v>12612</v>
      </c>
      <c r="I25" s="13">
        <v>33163</v>
      </c>
      <c r="J25" s="13">
        <v>66269</v>
      </c>
      <c r="K25" s="42">
        <v>0</v>
      </c>
      <c r="L25" s="14">
        <f t="shared" si="1"/>
        <v>676166</v>
      </c>
      <c r="M25" s="39" t="s">
        <v>28</v>
      </c>
      <c r="N25" s="15">
        <f t="shared" si="5"/>
        <v>572696</v>
      </c>
      <c r="O25" s="14">
        <f t="shared" si="8"/>
        <v>85904</v>
      </c>
      <c r="P25" s="14">
        <f t="shared" si="9"/>
        <v>43525</v>
      </c>
      <c r="Q25" s="14">
        <f t="shared" si="10"/>
        <v>45816</v>
      </c>
      <c r="R25" s="23">
        <f t="shared" si="11"/>
        <v>175245</v>
      </c>
    </row>
    <row r="26" spans="1:19" ht="15" x14ac:dyDescent="0.25">
      <c r="A26" s="24" t="s">
        <v>9</v>
      </c>
      <c r="B26" s="13">
        <v>267064</v>
      </c>
      <c r="C26" s="13">
        <v>128510</v>
      </c>
      <c r="D26" s="13">
        <v>0</v>
      </c>
      <c r="E26" s="13">
        <v>0</v>
      </c>
      <c r="F26" s="13">
        <v>47824</v>
      </c>
      <c r="G26" s="13">
        <f>ROUND(B26*21.5%,0)</f>
        <v>57419</v>
      </c>
      <c r="H26" s="13">
        <v>9324</v>
      </c>
      <c r="I26" s="13">
        <v>25005</v>
      </c>
      <c r="J26" s="13">
        <v>65740</v>
      </c>
      <c r="K26" s="42">
        <v>0</v>
      </c>
      <c r="L26" s="14">
        <f t="shared" si="1"/>
        <v>600886</v>
      </c>
      <c r="M26" s="24" t="s">
        <v>9</v>
      </c>
      <c r="N26" s="15">
        <f t="shared" si="5"/>
        <v>509138</v>
      </c>
      <c r="O26" s="14">
        <f t="shared" si="8"/>
        <v>76371</v>
      </c>
      <c r="P26" s="14">
        <f t="shared" si="9"/>
        <v>38694</v>
      </c>
      <c r="Q26" s="14">
        <f t="shared" si="10"/>
        <v>40731</v>
      </c>
      <c r="R26" s="23">
        <f t="shared" si="11"/>
        <v>155796</v>
      </c>
    </row>
    <row r="27" spans="1:19" ht="15" x14ac:dyDescent="0.25">
      <c r="A27" s="24" t="s">
        <v>14</v>
      </c>
      <c r="B27" s="13">
        <v>267064</v>
      </c>
      <c r="C27" s="13">
        <v>128510</v>
      </c>
      <c r="D27" s="13">
        <v>0</v>
      </c>
      <c r="E27" s="13">
        <v>0</v>
      </c>
      <c r="F27" s="13">
        <v>47824</v>
      </c>
      <c r="G27" s="13">
        <f>ROUND(B27*20%,0)</f>
        <v>53413</v>
      </c>
      <c r="H27" s="13">
        <v>9324</v>
      </c>
      <c r="I27" s="13">
        <v>25005</v>
      </c>
      <c r="J27" s="13">
        <v>65740</v>
      </c>
      <c r="K27" s="42">
        <v>0</v>
      </c>
      <c r="L27" s="14">
        <f t="shared" si="1"/>
        <v>596880</v>
      </c>
      <c r="M27" s="24" t="s">
        <v>14</v>
      </c>
      <c r="N27" s="15">
        <f t="shared" si="5"/>
        <v>509138</v>
      </c>
      <c r="O27" s="14">
        <f t="shared" si="8"/>
        <v>76371</v>
      </c>
      <c r="P27" s="14">
        <f t="shared" si="9"/>
        <v>38694</v>
      </c>
      <c r="Q27" s="14">
        <f t="shared" si="10"/>
        <v>40731</v>
      </c>
      <c r="R27" s="23">
        <f t="shared" si="11"/>
        <v>155796</v>
      </c>
    </row>
    <row r="28" spans="1:19" ht="15" x14ac:dyDescent="0.25">
      <c r="A28" s="24" t="s">
        <v>10</v>
      </c>
      <c r="B28" s="13">
        <v>247299</v>
      </c>
      <c r="C28" s="13">
        <v>103221</v>
      </c>
      <c r="D28" s="13">
        <v>0</v>
      </c>
      <c r="E28" s="13">
        <v>0</v>
      </c>
      <c r="F28" s="13">
        <v>47824</v>
      </c>
      <c r="G28" s="13">
        <f>ROUND(B28*21.5%,0)</f>
        <v>53169</v>
      </c>
      <c r="H28" s="13">
        <v>7296</v>
      </c>
      <c r="I28" s="13">
        <v>19392</v>
      </c>
      <c r="J28" s="13">
        <v>56612</v>
      </c>
      <c r="K28" s="42">
        <v>0</v>
      </c>
      <c r="L28" s="14">
        <f t="shared" si="1"/>
        <v>534813</v>
      </c>
      <c r="M28" s="24" t="s">
        <v>10</v>
      </c>
      <c r="N28" s="15">
        <f t="shared" si="5"/>
        <v>454956</v>
      </c>
      <c r="O28" s="14">
        <f t="shared" si="8"/>
        <v>68243</v>
      </c>
      <c r="P28" s="14">
        <f t="shared" si="9"/>
        <v>34577</v>
      </c>
      <c r="Q28" s="14">
        <f t="shared" si="10"/>
        <v>36396</v>
      </c>
      <c r="R28" s="23">
        <f t="shared" si="11"/>
        <v>139216</v>
      </c>
    </row>
    <row r="29" spans="1:19" ht="15" x14ac:dyDescent="0.25">
      <c r="A29" s="24" t="s">
        <v>15</v>
      </c>
      <c r="B29" s="13">
        <v>247299</v>
      </c>
      <c r="C29" s="13">
        <v>103221</v>
      </c>
      <c r="D29" s="13">
        <v>0</v>
      </c>
      <c r="E29" s="13">
        <v>0</v>
      </c>
      <c r="F29" s="13">
        <v>47824</v>
      </c>
      <c r="G29" s="13">
        <f>ROUND(B29*20%,0)</f>
        <v>49460</v>
      </c>
      <c r="H29" s="13">
        <v>7296</v>
      </c>
      <c r="I29" s="13">
        <v>19392</v>
      </c>
      <c r="J29" s="13">
        <v>56612</v>
      </c>
      <c r="K29" s="42">
        <v>0</v>
      </c>
      <c r="L29" s="14">
        <f t="shared" si="1"/>
        <v>531104</v>
      </c>
      <c r="M29" s="24" t="s">
        <v>15</v>
      </c>
      <c r="N29" s="15">
        <f t="shared" si="5"/>
        <v>454956</v>
      </c>
      <c r="O29" s="14">
        <f t="shared" si="8"/>
        <v>68243</v>
      </c>
      <c r="P29" s="14">
        <f t="shared" si="9"/>
        <v>34577</v>
      </c>
      <c r="Q29" s="14">
        <f t="shared" si="10"/>
        <v>36396</v>
      </c>
      <c r="R29" s="23">
        <f t="shared" si="11"/>
        <v>139216</v>
      </c>
    </row>
    <row r="30" spans="1:19" ht="15" x14ac:dyDescent="0.25">
      <c r="A30" s="24" t="s">
        <v>11</v>
      </c>
      <c r="B30" s="13">
        <v>228937</v>
      </c>
      <c r="C30" s="13">
        <v>101375</v>
      </c>
      <c r="D30" s="13">
        <v>0</v>
      </c>
      <c r="E30" s="13">
        <v>0</v>
      </c>
      <c r="F30" s="13">
        <v>47824</v>
      </c>
      <c r="G30" s="13">
        <f>ROUND(B30*21.5%,0)</f>
        <v>49221</v>
      </c>
      <c r="H30" s="13">
        <v>7087</v>
      </c>
      <c r="I30" s="13">
        <v>18887</v>
      </c>
      <c r="J30" s="13">
        <v>59645</v>
      </c>
      <c r="K30" s="42">
        <v>0</v>
      </c>
      <c r="L30" s="14">
        <f t="shared" si="1"/>
        <v>512976</v>
      </c>
      <c r="M30" s="24" t="s">
        <v>11</v>
      </c>
      <c r="N30" s="15">
        <f t="shared" si="5"/>
        <v>437781</v>
      </c>
      <c r="O30" s="14">
        <f t="shared" si="8"/>
        <v>65667</v>
      </c>
      <c r="P30" s="14">
        <f t="shared" si="9"/>
        <v>33271</v>
      </c>
      <c r="Q30" s="14">
        <f t="shared" si="10"/>
        <v>35022</v>
      </c>
      <c r="R30" s="23">
        <f t="shared" si="11"/>
        <v>133960</v>
      </c>
    </row>
    <row r="31" spans="1:19" ht="15" x14ac:dyDescent="0.25">
      <c r="A31" s="24" t="s">
        <v>16</v>
      </c>
      <c r="B31" s="13">
        <v>228937</v>
      </c>
      <c r="C31" s="13">
        <v>101375</v>
      </c>
      <c r="D31" s="13">
        <v>0</v>
      </c>
      <c r="E31" s="13">
        <v>0</v>
      </c>
      <c r="F31" s="13">
        <v>47824</v>
      </c>
      <c r="G31" s="13">
        <f>ROUND(B31*20%,0)</f>
        <v>45787</v>
      </c>
      <c r="H31" s="13">
        <v>7087</v>
      </c>
      <c r="I31" s="13">
        <v>18887</v>
      </c>
      <c r="J31" s="13">
        <v>59645</v>
      </c>
      <c r="K31" s="42">
        <v>0</v>
      </c>
      <c r="L31" s="14">
        <f t="shared" si="1"/>
        <v>509542</v>
      </c>
      <c r="M31" s="24" t="s">
        <v>16</v>
      </c>
      <c r="N31" s="15">
        <f t="shared" si="5"/>
        <v>437781</v>
      </c>
      <c r="O31" s="14">
        <f t="shared" si="8"/>
        <v>65667</v>
      </c>
      <c r="P31" s="14">
        <f t="shared" si="9"/>
        <v>33271</v>
      </c>
      <c r="Q31" s="14">
        <f t="shared" si="10"/>
        <v>35022</v>
      </c>
      <c r="R31" s="23">
        <f t="shared" si="11"/>
        <v>133960</v>
      </c>
    </row>
    <row r="32" spans="1:19" ht="15" x14ac:dyDescent="0.25">
      <c r="A32" s="24" t="s">
        <v>12</v>
      </c>
      <c r="B32" s="13">
        <v>211986</v>
      </c>
      <c r="C32" s="13">
        <v>78380</v>
      </c>
      <c r="D32" s="13">
        <v>0</v>
      </c>
      <c r="E32" s="13">
        <v>0</v>
      </c>
      <c r="F32" s="13">
        <v>47824</v>
      </c>
      <c r="G32" s="13">
        <f>ROUND(B32*21.5%,0)</f>
        <v>45577</v>
      </c>
      <c r="H32" s="13">
        <v>5082</v>
      </c>
      <c r="I32" s="13">
        <v>13610</v>
      </c>
      <c r="J32" s="13">
        <v>55489</v>
      </c>
      <c r="K32" s="42">
        <v>0</v>
      </c>
      <c r="L32" s="14">
        <f t="shared" si="1"/>
        <v>457948</v>
      </c>
      <c r="M32" s="24" t="s">
        <v>12</v>
      </c>
      <c r="N32" s="15">
        <f t="shared" si="5"/>
        <v>393679</v>
      </c>
      <c r="O32" s="14">
        <f t="shared" si="8"/>
        <v>59052</v>
      </c>
      <c r="P32" s="14">
        <f t="shared" si="9"/>
        <v>29920</v>
      </c>
      <c r="Q32" s="14">
        <f t="shared" si="10"/>
        <v>31494</v>
      </c>
      <c r="R32" s="23">
        <f t="shared" si="11"/>
        <v>120466</v>
      </c>
    </row>
    <row r="33" spans="1:18" ht="15" x14ac:dyDescent="0.25">
      <c r="A33" s="24" t="s">
        <v>17</v>
      </c>
      <c r="B33" s="13">
        <v>211986</v>
      </c>
      <c r="C33" s="13">
        <v>78380</v>
      </c>
      <c r="D33" s="13">
        <v>0</v>
      </c>
      <c r="E33" s="13">
        <v>0</v>
      </c>
      <c r="F33" s="13">
        <v>47824</v>
      </c>
      <c r="G33" s="13">
        <f>ROUND(B33*20%,0)</f>
        <v>42397</v>
      </c>
      <c r="H33" s="13">
        <v>5082</v>
      </c>
      <c r="I33" s="13">
        <v>13610</v>
      </c>
      <c r="J33" s="13">
        <v>55489</v>
      </c>
      <c r="K33" s="42">
        <v>0</v>
      </c>
      <c r="L33" s="14">
        <f t="shared" si="1"/>
        <v>454768</v>
      </c>
      <c r="M33" s="24" t="s">
        <v>17</v>
      </c>
      <c r="N33" s="15">
        <f t="shared" si="5"/>
        <v>393679</v>
      </c>
      <c r="O33" s="14">
        <f t="shared" si="8"/>
        <v>59052</v>
      </c>
      <c r="P33" s="14">
        <f t="shared" si="9"/>
        <v>29920</v>
      </c>
      <c r="Q33" s="14">
        <f t="shared" si="10"/>
        <v>31494</v>
      </c>
      <c r="R33" s="23">
        <f t="shared" si="11"/>
        <v>120466</v>
      </c>
    </row>
    <row r="34" spans="1:18" ht="15" x14ac:dyDescent="0.25">
      <c r="A34" s="24" t="s">
        <v>13</v>
      </c>
      <c r="B34" s="13">
        <v>196289</v>
      </c>
      <c r="C34" s="13">
        <v>75906</v>
      </c>
      <c r="D34" s="13">
        <v>0</v>
      </c>
      <c r="E34" s="13">
        <v>0</v>
      </c>
      <c r="F34" s="13">
        <v>47824</v>
      </c>
      <c r="G34" s="13">
        <f>ROUND(B34*21.5%,0)</f>
        <v>42202</v>
      </c>
      <c r="H34" s="13">
        <v>4594</v>
      </c>
      <c r="I34" s="13">
        <v>12446</v>
      </c>
      <c r="J34" s="13">
        <v>55489</v>
      </c>
      <c r="K34" s="42">
        <v>0</v>
      </c>
      <c r="L34" s="14">
        <f t="shared" si="1"/>
        <v>434750</v>
      </c>
      <c r="M34" s="24" t="s">
        <v>13</v>
      </c>
      <c r="N34" s="15">
        <f t="shared" si="5"/>
        <v>375508</v>
      </c>
      <c r="O34" s="14">
        <f t="shared" si="8"/>
        <v>56326</v>
      </c>
      <c r="P34" s="14">
        <f t="shared" si="9"/>
        <v>28539</v>
      </c>
      <c r="Q34" s="14">
        <f t="shared" si="10"/>
        <v>30041</v>
      </c>
      <c r="R34" s="23">
        <f t="shared" si="11"/>
        <v>114906</v>
      </c>
    </row>
    <row r="35" spans="1:18" ht="15" x14ac:dyDescent="0.25">
      <c r="A35" s="24" t="s">
        <v>18</v>
      </c>
      <c r="B35" s="13">
        <v>196289</v>
      </c>
      <c r="C35" s="13">
        <v>75906</v>
      </c>
      <c r="D35" s="13">
        <v>0</v>
      </c>
      <c r="E35" s="13">
        <v>0</v>
      </c>
      <c r="F35" s="13">
        <v>47824</v>
      </c>
      <c r="G35" s="13">
        <f>ROUND(B35*20%,0)</f>
        <v>39258</v>
      </c>
      <c r="H35" s="13">
        <v>4594</v>
      </c>
      <c r="I35" s="13">
        <v>12446</v>
      </c>
      <c r="J35" s="13">
        <v>55489</v>
      </c>
      <c r="K35" s="42">
        <v>0</v>
      </c>
      <c r="L35" s="14">
        <f t="shared" si="1"/>
        <v>431806</v>
      </c>
      <c r="M35" s="24" t="s">
        <v>18</v>
      </c>
      <c r="N35" s="15">
        <f t="shared" si="5"/>
        <v>375508</v>
      </c>
      <c r="O35" s="14">
        <f t="shared" si="8"/>
        <v>56326</v>
      </c>
      <c r="P35" s="14">
        <f t="shared" si="9"/>
        <v>28539</v>
      </c>
      <c r="Q35" s="14">
        <f t="shared" si="10"/>
        <v>30041</v>
      </c>
      <c r="R35" s="23">
        <f t="shared" si="11"/>
        <v>114906</v>
      </c>
    </row>
    <row r="36" spans="1:18" ht="15" x14ac:dyDescent="0.25">
      <c r="A36" s="24" t="s">
        <v>31</v>
      </c>
      <c r="B36" s="13">
        <v>183452</v>
      </c>
      <c r="C36" s="13">
        <v>83020</v>
      </c>
      <c r="D36" s="13">
        <v>0</v>
      </c>
      <c r="E36" s="13">
        <v>0</v>
      </c>
      <c r="F36" s="13">
        <v>47824</v>
      </c>
      <c r="G36" s="13">
        <f>ROUND(B36*20%,0)</f>
        <v>36690</v>
      </c>
      <c r="H36" s="13">
        <v>4668</v>
      </c>
      <c r="I36" s="13">
        <v>12618</v>
      </c>
      <c r="J36" s="13">
        <v>57837</v>
      </c>
      <c r="K36" s="42">
        <v>0</v>
      </c>
      <c r="L36" s="14">
        <f t="shared" si="1"/>
        <v>426109</v>
      </c>
      <c r="M36" s="24" t="s">
        <v>31</v>
      </c>
      <c r="N36" s="15">
        <f t="shared" si="5"/>
        <v>372133</v>
      </c>
      <c r="O36" s="14">
        <f t="shared" si="8"/>
        <v>55820</v>
      </c>
      <c r="P36" s="14">
        <f>ROUND(N36*$P$7,0)</f>
        <v>28282</v>
      </c>
      <c r="Q36" s="14">
        <f>ROUND(N36*$Q$7,0)</f>
        <v>29771</v>
      </c>
      <c r="R36" s="23">
        <f>SUM(O36:Q36)</f>
        <v>113873</v>
      </c>
    </row>
    <row r="37" spans="1:18" x14ac:dyDescent="0.2">
      <c r="L37" s="34">
        <f>SUM(L8:L36)</f>
        <v>41504794</v>
      </c>
    </row>
  </sheetData>
  <autoFilter ref="A7:W36"/>
  <mergeCells count="7">
    <mergeCell ref="A3:L3"/>
    <mergeCell ref="B4:R4"/>
    <mergeCell ref="L5:L7"/>
    <mergeCell ref="M5:M7"/>
    <mergeCell ref="O5:O6"/>
    <mergeCell ref="P5:P6"/>
    <mergeCell ref="Q5:Q6"/>
  </mergeCells>
  <printOptions gridLines="1"/>
  <pageMargins left="0.74803149606299213" right="0.74803149606299213" top="0.98425196850393704" bottom="0.98425196850393704" header="0" footer="0"/>
  <pageSetup paperSize="258" scale="61" orientation="landscape" r:id="rId1"/>
  <headerFooter alignWithMargins="0">
    <oddFooter>&amp;L&amp;Z&amp;F &amp;A</oddFooter>
  </headerFooter>
  <ignoredErrors>
    <ignoredError sqref="E9 G8:G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34" zoomScaleNormal="100" workbookViewId="0">
      <selection activeCell="L31" sqref="L31"/>
    </sheetView>
  </sheetViews>
  <sheetFormatPr baseColWidth="10" defaultRowHeight="12.75" x14ac:dyDescent="0.2"/>
  <cols>
    <col min="1" max="1" width="18.28515625" style="33" customWidth="1"/>
    <col min="2" max="2" width="10.85546875" style="33" customWidth="1"/>
    <col min="3" max="3" width="13.7109375" style="33" customWidth="1"/>
    <col min="4" max="4" width="9.5703125" style="33" customWidth="1"/>
    <col min="5" max="5" width="10.85546875" style="33" customWidth="1"/>
    <col min="6" max="6" width="9.140625" style="33" customWidth="1"/>
    <col min="7" max="7" width="10.85546875" style="33" customWidth="1"/>
    <col min="8" max="8" width="10.5703125" style="33" customWidth="1"/>
    <col min="9" max="9" width="14.7109375" style="21" customWidth="1"/>
    <col min="10" max="10" width="6.7109375" style="33" customWidth="1"/>
    <col min="11" max="11" width="3.42578125" style="33" customWidth="1"/>
    <col min="12" max="15" width="12.140625" style="33" customWidth="1"/>
    <col min="16" max="16" width="11" style="33" customWidth="1"/>
    <col min="17" max="252" width="11.42578125" style="33"/>
    <col min="253" max="253" width="5.28515625" style="33" customWidth="1"/>
    <col min="254" max="254" width="10.85546875" style="33" customWidth="1"/>
    <col min="255" max="256" width="13.7109375" style="33" customWidth="1"/>
    <col min="257" max="257" width="12.140625" style="33" customWidth="1"/>
    <col min="258" max="258" width="10.7109375" style="33" customWidth="1"/>
    <col min="259" max="259" width="9.5703125" style="33" customWidth="1"/>
    <col min="260" max="260" width="10.85546875" style="33" customWidth="1"/>
    <col min="261" max="261" width="9.140625" style="33" customWidth="1"/>
    <col min="262" max="262" width="10.85546875" style="33" customWidth="1"/>
    <col min="263" max="263" width="11" style="33" customWidth="1"/>
    <col min="264" max="264" width="14.7109375" style="33" customWidth="1"/>
    <col min="265" max="265" width="12" style="33" customWidth="1"/>
    <col min="266" max="266" width="6.7109375" style="33" customWidth="1"/>
    <col min="267" max="267" width="2" style="33" customWidth="1"/>
    <col min="268" max="271" width="12.140625" style="33" customWidth="1"/>
    <col min="272" max="272" width="11" style="33" customWidth="1"/>
    <col min="273" max="508" width="11.42578125" style="33"/>
    <col min="509" max="509" width="5.28515625" style="33" customWidth="1"/>
    <col min="510" max="510" width="10.85546875" style="33" customWidth="1"/>
    <col min="511" max="512" width="13.7109375" style="33" customWidth="1"/>
    <col min="513" max="513" width="12.140625" style="33" customWidth="1"/>
    <col min="514" max="514" width="10.7109375" style="33" customWidth="1"/>
    <col min="515" max="515" width="9.5703125" style="33" customWidth="1"/>
    <col min="516" max="516" width="10.85546875" style="33" customWidth="1"/>
    <col min="517" max="517" width="9.140625" style="33" customWidth="1"/>
    <col min="518" max="518" width="10.85546875" style="33" customWidth="1"/>
    <col min="519" max="519" width="11" style="33" customWidth="1"/>
    <col min="520" max="520" width="14.7109375" style="33" customWidth="1"/>
    <col min="521" max="521" width="12" style="33" customWidth="1"/>
    <col min="522" max="522" width="6.7109375" style="33" customWidth="1"/>
    <col min="523" max="523" width="2" style="33" customWidth="1"/>
    <col min="524" max="527" width="12.140625" style="33" customWidth="1"/>
    <col min="528" max="528" width="11" style="33" customWidth="1"/>
    <col min="529" max="764" width="11.42578125" style="33"/>
    <col min="765" max="765" width="5.28515625" style="33" customWidth="1"/>
    <col min="766" max="766" width="10.85546875" style="33" customWidth="1"/>
    <col min="767" max="768" width="13.7109375" style="33" customWidth="1"/>
    <col min="769" max="769" width="12.140625" style="33" customWidth="1"/>
    <col min="770" max="770" width="10.7109375" style="33" customWidth="1"/>
    <col min="771" max="771" width="9.5703125" style="33" customWidth="1"/>
    <col min="772" max="772" width="10.85546875" style="33" customWidth="1"/>
    <col min="773" max="773" width="9.140625" style="33" customWidth="1"/>
    <col min="774" max="774" width="10.85546875" style="33" customWidth="1"/>
    <col min="775" max="775" width="11" style="33" customWidth="1"/>
    <col min="776" max="776" width="14.7109375" style="33" customWidth="1"/>
    <col min="777" max="777" width="12" style="33" customWidth="1"/>
    <col min="778" max="778" width="6.7109375" style="33" customWidth="1"/>
    <col min="779" max="779" width="2" style="33" customWidth="1"/>
    <col min="780" max="783" width="12.140625" style="33" customWidth="1"/>
    <col min="784" max="784" width="11" style="33" customWidth="1"/>
    <col min="785" max="1020" width="11.42578125" style="33"/>
    <col min="1021" max="1021" width="5.28515625" style="33" customWidth="1"/>
    <col min="1022" max="1022" width="10.85546875" style="33" customWidth="1"/>
    <col min="1023" max="1024" width="13.7109375" style="33" customWidth="1"/>
    <col min="1025" max="1025" width="12.140625" style="33" customWidth="1"/>
    <col min="1026" max="1026" width="10.7109375" style="33" customWidth="1"/>
    <col min="1027" max="1027" width="9.5703125" style="33" customWidth="1"/>
    <col min="1028" max="1028" width="10.85546875" style="33" customWidth="1"/>
    <col min="1029" max="1029" width="9.140625" style="33" customWidth="1"/>
    <col min="1030" max="1030" width="10.85546875" style="33" customWidth="1"/>
    <col min="1031" max="1031" width="11" style="33" customWidth="1"/>
    <col min="1032" max="1032" width="14.7109375" style="33" customWidth="1"/>
    <col min="1033" max="1033" width="12" style="33" customWidth="1"/>
    <col min="1034" max="1034" width="6.7109375" style="33" customWidth="1"/>
    <col min="1035" max="1035" width="2" style="33" customWidth="1"/>
    <col min="1036" max="1039" width="12.140625" style="33" customWidth="1"/>
    <col min="1040" max="1040" width="11" style="33" customWidth="1"/>
    <col min="1041" max="1276" width="11.42578125" style="33"/>
    <col min="1277" max="1277" width="5.28515625" style="33" customWidth="1"/>
    <col min="1278" max="1278" width="10.85546875" style="33" customWidth="1"/>
    <col min="1279" max="1280" width="13.7109375" style="33" customWidth="1"/>
    <col min="1281" max="1281" width="12.140625" style="33" customWidth="1"/>
    <col min="1282" max="1282" width="10.7109375" style="33" customWidth="1"/>
    <col min="1283" max="1283" width="9.5703125" style="33" customWidth="1"/>
    <col min="1284" max="1284" width="10.85546875" style="33" customWidth="1"/>
    <col min="1285" max="1285" width="9.140625" style="33" customWidth="1"/>
    <col min="1286" max="1286" width="10.85546875" style="33" customWidth="1"/>
    <col min="1287" max="1287" width="11" style="33" customWidth="1"/>
    <col min="1288" max="1288" width="14.7109375" style="33" customWidth="1"/>
    <col min="1289" max="1289" width="12" style="33" customWidth="1"/>
    <col min="1290" max="1290" width="6.7109375" style="33" customWidth="1"/>
    <col min="1291" max="1291" width="2" style="33" customWidth="1"/>
    <col min="1292" max="1295" width="12.140625" style="33" customWidth="1"/>
    <col min="1296" max="1296" width="11" style="33" customWidth="1"/>
    <col min="1297" max="1532" width="11.42578125" style="33"/>
    <col min="1533" max="1533" width="5.28515625" style="33" customWidth="1"/>
    <col min="1534" max="1534" width="10.85546875" style="33" customWidth="1"/>
    <col min="1535" max="1536" width="13.7109375" style="33" customWidth="1"/>
    <col min="1537" max="1537" width="12.140625" style="33" customWidth="1"/>
    <col min="1538" max="1538" width="10.7109375" style="33" customWidth="1"/>
    <col min="1539" max="1539" width="9.5703125" style="33" customWidth="1"/>
    <col min="1540" max="1540" width="10.85546875" style="33" customWidth="1"/>
    <col min="1541" max="1541" width="9.140625" style="33" customWidth="1"/>
    <col min="1542" max="1542" width="10.85546875" style="33" customWidth="1"/>
    <col min="1543" max="1543" width="11" style="33" customWidth="1"/>
    <col min="1544" max="1544" width="14.7109375" style="33" customWidth="1"/>
    <col min="1545" max="1545" width="12" style="33" customWidth="1"/>
    <col min="1546" max="1546" width="6.7109375" style="33" customWidth="1"/>
    <col min="1547" max="1547" width="2" style="33" customWidth="1"/>
    <col min="1548" max="1551" width="12.140625" style="33" customWidth="1"/>
    <col min="1552" max="1552" width="11" style="33" customWidth="1"/>
    <col min="1553" max="1788" width="11.42578125" style="33"/>
    <col min="1789" max="1789" width="5.28515625" style="33" customWidth="1"/>
    <col min="1790" max="1790" width="10.85546875" style="33" customWidth="1"/>
    <col min="1791" max="1792" width="13.7109375" style="33" customWidth="1"/>
    <col min="1793" max="1793" width="12.140625" style="33" customWidth="1"/>
    <col min="1794" max="1794" width="10.7109375" style="33" customWidth="1"/>
    <col min="1795" max="1795" width="9.5703125" style="33" customWidth="1"/>
    <col min="1796" max="1796" width="10.85546875" style="33" customWidth="1"/>
    <col min="1797" max="1797" width="9.140625" style="33" customWidth="1"/>
    <col min="1798" max="1798" width="10.85546875" style="33" customWidth="1"/>
    <col min="1799" max="1799" width="11" style="33" customWidth="1"/>
    <col min="1800" max="1800" width="14.7109375" style="33" customWidth="1"/>
    <col min="1801" max="1801" width="12" style="33" customWidth="1"/>
    <col min="1802" max="1802" width="6.7109375" style="33" customWidth="1"/>
    <col min="1803" max="1803" width="2" style="33" customWidth="1"/>
    <col min="1804" max="1807" width="12.140625" style="33" customWidth="1"/>
    <col min="1808" max="1808" width="11" style="33" customWidth="1"/>
    <col min="1809" max="2044" width="11.42578125" style="33"/>
    <col min="2045" max="2045" width="5.28515625" style="33" customWidth="1"/>
    <col min="2046" max="2046" width="10.85546875" style="33" customWidth="1"/>
    <col min="2047" max="2048" width="13.7109375" style="33" customWidth="1"/>
    <col min="2049" max="2049" width="12.140625" style="33" customWidth="1"/>
    <col min="2050" max="2050" width="10.7109375" style="33" customWidth="1"/>
    <col min="2051" max="2051" width="9.5703125" style="33" customWidth="1"/>
    <col min="2052" max="2052" width="10.85546875" style="33" customWidth="1"/>
    <col min="2053" max="2053" width="9.140625" style="33" customWidth="1"/>
    <col min="2054" max="2054" width="10.85546875" style="33" customWidth="1"/>
    <col min="2055" max="2055" width="11" style="33" customWidth="1"/>
    <col min="2056" max="2056" width="14.7109375" style="33" customWidth="1"/>
    <col min="2057" max="2057" width="12" style="33" customWidth="1"/>
    <col min="2058" max="2058" width="6.7109375" style="33" customWidth="1"/>
    <col min="2059" max="2059" width="2" style="33" customWidth="1"/>
    <col min="2060" max="2063" width="12.140625" style="33" customWidth="1"/>
    <col min="2064" max="2064" width="11" style="33" customWidth="1"/>
    <col min="2065" max="2300" width="11.42578125" style="33"/>
    <col min="2301" max="2301" width="5.28515625" style="33" customWidth="1"/>
    <col min="2302" max="2302" width="10.85546875" style="33" customWidth="1"/>
    <col min="2303" max="2304" width="13.7109375" style="33" customWidth="1"/>
    <col min="2305" max="2305" width="12.140625" style="33" customWidth="1"/>
    <col min="2306" max="2306" width="10.7109375" style="33" customWidth="1"/>
    <col min="2307" max="2307" width="9.5703125" style="33" customWidth="1"/>
    <col min="2308" max="2308" width="10.85546875" style="33" customWidth="1"/>
    <col min="2309" max="2309" width="9.140625" style="33" customWidth="1"/>
    <col min="2310" max="2310" width="10.85546875" style="33" customWidth="1"/>
    <col min="2311" max="2311" width="11" style="33" customWidth="1"/>
    <col min="2312" max="2312" width="14.7109375" style="33" customWidth="1"/>
    <col min="2313" max="2313" width="12" style="33" customWidth="1"/>
    <col min="2314" max="2314" width="6.7109375" style="33" customWidth="1"/>
    <col min="2315" max="2315" width="2" style="33" customWidth="1"/>
    <col min="2316" max="2319" width="12.140625" style="33" customWidth="1"/>
    <col min="2320" max="2320" width="11" style="33" customWidth="1"/>
    <col min="2321" max="2556" width="11.42578125" style="33"/>
    <col min="2557" max="2557" width="5.28515625" style="33" customWidth="1"/>
    <col min="2558" max="2558" width="10.85546875" style="33" customWidth="1"/>
    <col min="2559" max="2560" width="13.7109375" style="33" customWidth="1"/>
    <col min="2561" max="2561" width="12.140625" style="33" customWidth="1"/>
    <col min="2562" max="2562" width="10.7109375" style="33" customWidth="1"/>
    <col min="2563" max="2563" width="9.5703125" style="33" customWidth="1"/>
    <col min="2564" max="2564" width="10.85546875" style="33" customWidth="1"/>
    <col min="2565" max="2565" width="9.140625" style="33" customWidth="1"/>
    <col min="2566" max="2566" width="10.85546875" style="33" customWidth="1"/>
    <col min="2567" max="2567" width="11" style="33" customWidth="1"/>
    <col min="2568" max="2568" width="14.7109375" style="33" customWidth="1"/>
    <col min="2569" max="2569" width="12" style="33" customWidth="1"/>
    <col min="2570" max="2570" width="6.7109375" style="33" customWidth="1"/>
    <col min="2571" max="2571" width="2" style="33" customWidth="1"/>
    <col min="2572" max="2575" width="12.140625" style="33" customWidth="1"/>
    <col min="2576" max="2576" width="11" style="33" customWidth="1"/>
    <col min="2577" max="2812" width="11.42578125" style="33"/>
    <col min="2813" max="2813" width="5.28515625" style="33" customWidth="1"/>
    <col min="2814" max="2814" width="10.85546875" style="33" customWidth="1"/>
    <col min="2815" max="2816" width="13.7109375" style="33" customWidth="1"/>
    <col min="2817" max="2817" width="12.140625" style="33" customWidth="1"/>
    <col min="2818" max="2818" width="10.7109375" style="33" customWidth="1"/>
    <col min="2819" max="2819" width="9.5703125" style="33" customWidth="1"/>
    <col min="2820" max="2820" width="10.85546875" style="33" customWidth="1"/>
    <col min="2821" max="2821" width="9.140625" style="33" customWidth="1"/>
    <col min="2822" max="2822" width="10.85546875" style="33" customWidth="1"/>
    <col min="2823" max="2823" width="11" style="33" customWidth="1"/>
    <col min="2824" max="2824" width="14.7109375" style="33" customWidth="1"/>
    <col min="2825" max="2825" width="12" style="33" customWidth="1"/>
    <col min="2826" max="2826" width="6.7109375" style="33" customWidth="1"/>
    <col min="2827" max="2827" width="2" style="33" customWidth="1"/>
    <col min="2828" max="2831" width="12.140625" style="33" customWidth="1"/>
    <col min="2832" max="2832" width="11" style="33" customWidth="1"/>
    <col min="2833" max="3068" width="11.42578125" style="33"/>
    <col min="3069" max="3069" width="5.28515625" style="33" customWidth="1"/>
    <col min="3070" max="3070" width="10.85546875" style="33" customWidth="1"/>
    <col min="3071" max="3072" width="13.7109375" style="33" customWidth="1"/>
    <col min="3073" max="3073" width="12.140625" style="33" customWidth="1"/>
    <col min="3074" max="3074" width="10.7109375" style="33" customWidth="1"/>
    <col min="3075" max="3075" width="9.5703125" style="33" customWidth="1"/>
    <col min="3076" max="3076" width="10.85546875" style="33" customWidth="1"/>
    <col min="3077" max="3077" width="9.140625" style="33" customWidth="1"/>
    <col min="3078" max="3078" width="10.85546875" style="33" customWidth="1"/>
    <col min="3079" max="3079" width="11" style="33" customWidth="1"/>
    <col min="3080" max="3080" width="14.7109375" style="33" customWidth="1"/>
    <col min="3081" max="3081" width="12" style="33" customWidth="1"/>
    <col min="3082" max="3082" width="6.7109375" style="33" customWidth="1"/>
    <col min="3083" max="3083" width="2" style="33" customWidth="1"/>
    <col min="3084" max="3087" width="12.140625" style="33" customWidth="1"/>
    <col min="3088" max="3088" width="11" style="33" customWidth="1"/>
    <col min="3089" max="3324" width="11.42578125" style="33"/>
    <col min="3325" max="3325" width="5.28515625" style="33" customWidth="1"/>
    <col min="3326" max="3326" width="10.85546875" style="33" customWidth="1"/>
    <col min="3327" max="3328" width="13.7109375" style="33" customWidth="1"/>
    <col min="3329" max="3329" width="12.140625" style="33" customWidth="1"/>
    <col min="3330" max="3330" width="10.7109375" style="33" customWidth="1"/>
    <col min="3331" max="3331" width="9.5703125" style="33" customWidth="1"/>
    <col min="3332" max="3332" width="10.85546875" style="33" customWidth="1"/>
    <col min="3333" max="3333" width="9.140625" style="33" customWidth="1"/>
    <col min="3334" max="3334" width="10.85546875" style="33" customWidth="1"/>
    <col min="3335" max="3335" width="11" style="33" customWidth="1"/>
    <col min="3336" max="3336" width="14.7109375" style="33" customWidth="1"/>
    <col min="3337" max="3337" width="12" style="33" customWidth="1"/>
    <col min="3338" max="3338" width="6.7109375" style="33" customWidth="1"/>
    <col min="3339" max="3339" width="2" style="33" customWidth="1"/>
    <col min="3340" max="3343" width="12.140625" style="33" customWidth="1"/>
    <col min="3344" max="3344" width="11" style="33" customWidth="1"/>
    <col min="3345" max="3580" width="11.42578125" style="33"/>
    <col min="3581" max="3581" width="5.28515625" style="33" customWidth="1"/>
    <col min="3582" max="3582" width="10.85546875" style="33" customWidth="1"/>
    <col min="3583" max="3584" width="13.7109375" style="33" customWidth="1"/>
    <col min="3585" max="3585" width="12.140625" style="33" customWidth="1"/>
    <col min="3586" max="3586" width="10.7109375" style="33" customWidth="1"/>
    <col min="3587" max="3587" width="9.5703125" style="33" customWidth="1"/>
    <col min="3588" max="3588" width="10.85546875" style="33" customWidth="1"/>
    <col min="3589" max="3589" width="9.140625" style="33" customWidth="1"/>
    <col min="3590" max="3590" width="10.85546875" style="33" customWidth="1"/>
    <col min="3591" max="3591" width="11" style="33" customWidth="1"/>
    <col min="3592" max="3592" width="14.7109375" style="33" customWidth="1"/>
    <col min="3593" max="3593" width="12" style="33" customWidth="1"/>
    <col min="3594" max="3594" width="6.7109375" style="33" customWidth="1"/>
    <col min="3595" max="3595" width="2" style="33" customWidth="1"/>
    <col min="3596" max="3599" width="12.140625" style="33" customWidth="1"/>
    <col min="3600" max="3600" width="11" style="33" customWidth="1"/>
    <col min="3601" max="3836" width="11.42578125" style="33"/>
    <col min="3837" max="3837" width="5.28515625" style="33" customWidth="1"/>
    <col min="3838" max="3838" width="10.85546875" style="33" customWidth="1"/>
    <col min="3839" max="3840" width="13.7109375" style="33" customWidth="1"/>
    <col min="3841" max="3841" width="12.140625" style="33" customWidth="1"/>
    <col min="3842" max="3842" width="10.7109375" style="33" customWidth="1"/>
    <col min="3843" max="3843" width="9.5703125" style="33" customWidth="1"/>
    <col min="3844" max="3844" width="10.85546875" style="33" customWidth="1"/>
    <col min="3845" max="3845" width="9.140625" style="33" customWidth="1"/>
    <col min="3846" max="3846" width="10.85546875" style="33" customWidth="1"/>
    <col min="3847" max="3847" width="11" style="33" customWidth="1"/>
    <col min="3848" max="3848" width="14.7109375" style="33" customWidth="1"/>
    <col min="3849" max="3849" width="12" style="33" customWidth="1"/>
    <col min="3850" max="3850" width="6.7109375" style="33" customWidth="1"/>
    <col min="3851" max="3851" width="2" style="33" customWidth="1"/>
    <col min="3852" max="3855" width="12.140625" style="33" customWidth="1"/>
    <col min="3856" max="3856" width="11" style="33" customWidth="1"/>
    <col min="3857" max="4092" width="11.42578125" style="33"/>
    <col min="4093" max="4093" width="5.28515625" style="33" customWidth="1"/>
    <col min="4094" max="4094" width="10.85546875" style="33" customWidth="1"/>
    <col min="4095" max="4096" width="13.7109375" style="33" customWidth="1"/>
    <col min="4097" max="4097" width="12.140625" style="33" customWidth="1"/>
    <col min="4098" max="4098" width="10.7109375" style="33" customWidth="1"/>
    <col min="4099" max="4099" width="9.5703125" style="33" customWidth="1"/>
    <col min="4100" max="4100" width="10.85546875" style="33" customWidth="1"/>
    <col min="4101" max="4101" width="9.140625" style="33" customWidth="1"/>
    <col min="4102" max="4102" width="10.85546875" style="33" customWidth="1"/>
    <col min="4103" max="4103" width="11" style="33" customWidth="1"/>
    <col min="4104" max="4104" width="14.7109375" style="33" customWidth="1"/>
    <col min="4105" max="4105" width="12" style="33" customWidth="1"/>
    <col min="4106" max="4106" width="6.7109375" style="33" customWidth="1"/>
    <col min="4107" max="4107" width="2" style="33" customWidth="1"/>
    <col min="4108" max="4111" width="12.140625" style="33" customWidth="1"/>
    <col min="4112" max="4112" width="11" style="33" customWidth="1"/>
    <col min="4113" max="4348" width="11.42578125" style="33"/>
    <col min="4349" max="4349" width="5.28515625" style="33" customWidth="1"/>
    <col min="4350" max="4350" width="10.85546875" style="33" customWidth="1"/>
    <col min="4351" max="4352" width="13.7109375" style="33" customWidth="1"/>
    <col min="4353" max="4353" width="12.140625" style="33" customWidth="1"/>
    <col min="4354" max="4354" width="10.7109375" style="33" customWidth="1"/>
    <col min="4355" max="4355" width="9.5703125" style="33" customWidth="1"/>
    <col min="4356" max="4356" width="10.85546875" style="33" customWidth="1"/>
    <col min="4357" max="4357" width="9.140625" style="33" customWidth="1"/>
    <col min="4358" max="4358" width="10.85546875" style="33" customWidth="1"/>
    <col min="4359" max="4359" width="11" style="33" customWidth="1"/>
    <col min="4360" max="4360" width="14.7109375" style="33" customWidth="1"/>
    <col min="4361" max="4361" width="12" style="33" customWidth="1"/>
    <col min="4362" max="4362" width="6.7109375" style="33" customWidth="1"/>
    <col min="4363" max="4363" width="2" style="33" customWidth="1"/>
    <col min="4364" max="4367" width="12.140625" style="33" customWidth="1"/>
    <col min="4368" max="4368" width="11" style="33" customWidth="1"/>
    <col min="4369" max="4604" width="11.42578125" style="33"/>
    <col min="4605" max="4605" width="5.28515625" style="33" customWidth="1"/>
    <col min="4606" max="4606" width="10.85546875" style="33" customWidth="1"/>
    <col min="4607" max="4608" width="13.7109375" style="33" customWidth="1"/>
    <col min="4609" max="4609" width="12.140625" style="33" customWidth="1"/>
    <col min="4610" max="4610" width="10.7109375" style="33" customWidth="1"/>
    <col min="4611" max="4611" width="9.5703125" style="33" customWidth="1"/>
    <col min="4612" max="4612" width="10.85546875" style="33" customWidth="1"/>
    <col min="4613" max="4613" width="9.140625" style="33" customWidth="1"/>
    <col min="4614" max="4614" width="10.85546875" style="33" customWidth="1"/>
    <col min="4615" max="4615" width="11" style="33" customWidth="1"/>
    <col min="4616" max="4616" width="14.7109375" style="33" customWidth="1"/>
    <col min="4617" max="4617" width="12" style="33" customWidth="1"/>
    <col min="4618" max="4618" width="6.7109375" style="33" customWidth="1"/>
    <col min="4619" max="4619" width="2" style="33" customWidth="1"/>
    <col min="4620" max="4623" width="12.140625" style="33" customWidth="1"/>
    <col min="4624" max="4624" width="11" style="33" customWidth="1"/>
    <col min="4625" max="4860" width="11.42578125" style="33"/>
    <col min="4861" max="4861" width="5.28515625" style="33" customWidth="1"/>
    <col min="4862" max="4862" width="10.85546875" style="33" customWidth="1"/>
    <col min="4863" max="4864" width="13.7109375" style="33" customWidth="1"/>
    <col min="4865" max="4865" width="12.140625" style="33" customWidth="1"/>
    <col min="4866" max="4866" width="10.7109375" style="33" customWidth="1"/>
    <col min="4867" max="4867" width="9.5703125" style="33" customWidth="1"/>
    <col min="4868" max="4868" width="10.85546875" style="33" customWidth="1"/>
    <col min="4869" max="4869" width="9.140625" style="33" customWidth="1"/>
    <col min="4870" max="4870" width="10.85546875" style="33" customWidth="1"/>
    <col min="4871" max="4871" width="11" style="33" customWidth="1"/>
    <col min="4872" max="4872" width="14.7109375" style="33" customWidth="1"/>
    <col min="4873" max="4873" width="12" style="33" customWidth="1"/>
    <col min="4874" max="4874" width="6.7109375" style="33" customWidth="1"/>
    <col min="4875" max="4875" width="2" style="33" customWidth="1"/>
    <col min="4876" max="4879" width="12.140625" style="33" customWidth="1"/>
    <col min="4880" max="4880" width="11" style="33" customWidth="1"/>
    <col min="4881" max="5116" width="11.42578125" style="33"/>
    <col min="5117" max="5117" width="5.28515625" style="33" customWidth="1"/>
    <col min="5118" max="5118" width="10.85546875" style="33" customWidth="1"/>
    <col min="5119" max="5120" width="13.7109375" style="33" customWidth="1"/>
    <col min="5121" max="5121" width="12.140625" style="33" customWidth="1"/>
    <col min="5122" max="5122" width="10.7109375" style="33" customWidth="1"/>
    <col min="5123" max="5123" width="9.5703125" style="33" customWidth="1"/>
    <col min="5124" max="5124" width="10.85546875" style="33" customWidth="1"/>
    <col min="5125" max="5125" width="9.140625" style="33" customWidth="1"/>
    <col min="5126" max="5126" width="10.85546875" style="33" customWidth="1"/>
    <col min="5127" max="5127" width="11" style="33" customWidth="1"/>
    <col min="5128" max="5128" width="14.7109375" style="33" customWidth="1"/>
    <col min="5129" max="5129" width="12" style="33" customWidth="1"/>
    <col min="5130" max="5130" width="6.7109375" style="33" customWidth="1"/>
    <col min="5131" max="5131" width="2" style="33" customWidth="1"/>
    <col min="5132" max="5135" width="12.140625" style="33" customWidth="1"/>
    <col min="5136" max="5136" width="11" style="33" customWidth="1"/>
    <col min="5137" max="5372" width="11.42578125" style="33"/>
    <col min="5373" max="5373" width="5.28515625" style="33" customWidth="1"/>
    <col min="5374" max="5374" width="10.85546875" style="33" customWidth="1"/>
    <col min="5375" max="5376" width="13.7109375" style="33" customWidth="1"/>
    <col min="5377" max="5377" width="12.140625" style="33" customWidth="1"/>
    <col min="5378" max="5378" width="10.7109375" style="33" customWidth="1"/>
    <col min="5379" max="5379" width="9.5703125" style="33" customWidth="1"/>
    <col min="5380" max="5380" width="10.85546875" style="33" customWidth="1"/>
    <col min="5381" max="5381" width="9.140625" style="33" customWidth="1"/>
    <col min="5382" max="5382" width="10.85546875" style="33" customWidth="1"/>
    <col min="5383" max="5383" width="11" style="33" customWidth="1"/>
    <col min="5384" max="5384" width="14.7109375" style="33" customWidth="1"/>
    <col min="5385" max="5385" width="12" style="33" customWidth="1"/>
    <col min="5386" max="5386" width="6.7109375" style="33" customWidth="1"/>
    <col min="5387" max="5387" width="2" style="33" customWidth="1"/>
    <col min="5388" max="5391" width="12.140625" style="33" customWidth="1"/>
    <col min="5392" max="5392" width="11" style="33" customWidth="1"/>
    <col min="5393" max="5628" width="11.42578125" style="33"/>
    <col min="5629" max="5629" width="5.28515625" style="33" customWidth="1"/>
    <col min="5630" max="5630" width="10.85546875" style="33" customWidth="1"/>
    <col min="5631" max="5632" width="13.7109375" style="33" customWidth="1"/>
    <col min="5633" max="5633" width="12.140625" style="33" customWidth="1"/>
    <col min="5634" max="5634" width="10.7109375" style="33" customWidth="1"/>
    <col min="5635" max="5635" width="9.5703125" style="33" customWidth="1"/>
    <col min="5636" max="5636" width="10.85546875" style="33" customWidth="1"/>
    <col min="5637" max="5637" width="9.140625" style="33" customWidth="1"/>
    <col min="5638" max="5638" width="10.85546875" style="33" customWidth="1"/>
    <col min="5639" max="5639" width="11" style="33" customWidth="1"/>
    <col min="5640" max="5640" width="14.7109375" style="33" customWidth="1"/>
    <col min="5641" max="5641" width="12" style="33" customWidth="1"/>
    <col min="5642" max="5642" width="6.7109375" style="33" customWidth="1"/>
    <col min="5643" max="5643" width="2" style="33" customWidth="1"/>
    <col min="5644" max="5647" width="12.140625" style="33" customWidth="1"/>
    <col min="5648" max="5648" width="11" style="33" customWidth="1"/>
    <col min="5649" max="5884" width="11.42578125" style="33"/>
    <col min="5885" max="5885" width="5.28515625" style="33" customWidth="1"/>
    <col min="5886" max="5886" width="10.85546875" style="33" customWidth="1"/>
    <col min="5887" max="5888" width="13.7109375" style="33" customWidth="1"/>
    <col min="5889" max="5889" width="12.140625" style="33" customWidth="1"/>
    <col min="5890" max="5890" width="10.7109375" style="33" customWidth="1"/>
    <col min="5891" max="5891" width="9.5703125" style="33" customWidth="1"/>
    <col min="5892" max="5892" width="10.85546875" style="33" customWidth="1"/>
    <col min="5893" max="5893" width="9.140625" style="33" customWidth="1"/>
    <col min="5894" max="5894" width="10.85546875" style="33" customWidth="1"/>
    <col min="5895" max="5895" width="11" style="33" customWidth="1"/>
    <col min="5896" max="5896" width="14.7109375" style="33" customWidth="1"/>
    <col min="5897" max="5897" width="12" style="33" customWidth="1"/>
    <col min="5898" max="5898" width="6.7109375" style="33" customWidth="1"/>
    <col min="5899" max="5899" width="2" style="33" customWidth="1"/>
    <col min="5900" max="5903" width="12.140625" style="33" customWidth="1"/>
    <col min="5904" max="5904" width="11" style="33" customWidth="1"/>
    <col min="5905" max="6140" width="11.42578125" style="33"/>
    <col min="6141" max="6141" width="5.28515625" style="33" customWidth="1"/>
    <col min="6142" max="6142" width="10.85546875" style="33" customWidth="1"/>
    <col min="6143" max="6144" width="13.7109375" style="33" customWidth="1"/>
    <col min="6145" max="6145" width="12.140625" style="33" customWidth="1"/>
    <col min="6146" max="6146" width="10.7109375" style="33" customWidth="1"/>
    <col min="6147" max="6147" width="9.5703125" style="33" customWidth="1"/>
    <col min="6148" max="6148" width="10.85546875" style="33" customWidth="1"/>
    <col min="6149" max="6149" width="9.140625" style="33" customWidth="1"/>
    <col min="6150" max="6150" width="10.85546875" style="33" customWidth="1"/>
    <col min="6151" max="6151" width="11" style="33" customWidth="1"/>
    <col min="6152" max="6152" width="14.7109375" style="33" customWidth="1"/>
    <col min="6153" max="6153" width="12" style="33" customWidth="1"/>
    <col min="6154" max="6154" width="6.7109375" style="33" customWidth="1"/>
    <col min="6155" max="6155" width="2" style="33" customWidth="1"/>
    <col min="6156" max="6159" width="12.140625" style="33" customWidth="1"/>
    <col min="6160" max="6160" width="11" style="33" customWidth="1"/>
    <col min="6161" max="6396" width="11.42578125" style="33"/>
    <col min="6397" max="6397" width="5.28515625" style="33" customWidth="1"/>
    <col min="6398" max="6398" width="10.85546875" style="33" customWidth="1"/>
    <col min="6399" max="6400" width="13.7109375" style="33" customWidth="1"/>
    <col min="6401" max="6401" width="12.140625" style="33" customWidth="1"/>
    <col min="6402" max="6402" width="10.7109375" style="33" customWidth="1"/>
    <col min="6403" max="6403" width="9.5703125" style="33" customWidth="1"/>
    <col min="6404" max="6404" width="10.85546875" style="33" customWidth="1"/>
    <col min="6405" max="6405" width="9.140625" style="33" customWidth="1"/>
    <col min="6406" max="6406" width="10.85546875" style="33" customWidth="1"/>
    <col min="6407" max="6407" width="11" style="33" customWidth="1"/>
    <col min="6408" max="6408" width="14.7109375" style="33" customWidth="1"/>
    <col min="6409" max="6409" width="12" style="33" customWidth="1"/>
    <col min="6410" max="6410" width="6.7109375" style="33" customWidth="1"/>
    <col min="6411" max="6411" width="2" style="33" customWidth="1"/>
    <col min="6412" max="6415" width="12.140625" style="33" customWidth="1"/>
    <col min="6416" max="6416" width="11" style="33" customWidth="1"/>
    <col min="6417" max="6652" width="11.42578125" style="33"/>
    <col min="6653" max="6653" width="5.28515625" style="33" customWidth="1"/>
    <col min="6654" max="6654" width="10.85546875" style="33" customWidth="1"/>
    <col min="6655" max="6656" width="13.7109375" style="33" customWidth="1"/>
    <col min="6657" max="6657" width="12.140625" style="33" customWidth="1"/>
    <col min="6658" max="6658" width="10.7109375" style="33" customWidth="1"/>
    <col min="6659" max="6659" width="9.5703125" style="33" customWidth="1"/>
    <col min="6660" max="6660" width="10.85546875" style="33" customWidth="1"/>
    <col min="6661" max="6661" width="9.140625" style="33" customWidth="1"/>
    <col min="6662" max="6662" width="10.85546875" style="33" customWidth="1"/>
    <col min="6663" max="6663" width="11" style="33" customWidth="1"/>
    <col min="6664" max="6664" width="14.7109375" style="33" customWidth="1"/>
    <col min="6665" max="6665" width="12" style="33" customWidth="1"/>
    <col min="6666" max="6666" width="6.7109375" style="33" customWidth="1"/>
    <col min="6667" max="6667" width="2" style="33" customWidth="1"/>
    <col min="6668" max="6671" width="12.140625" style="33" customWidth="1"/>
    <col min="6672" max="6672" width="11" style="33" customWidth="1"/>
    <col min="6673" max="6908" width="11.42578125" style="33"/>
    <col min="6909" max="6909" width="5.28515625" style="33" customWidth="1"/>
    <col min="6910" max="6910" width="10.85546875" style="33" customWidth="1"/>
    <col min="6911" max="6912" width="13.7109375" style="33" customWidth="1"/>
    <col min="6913" max="6913" width="12.140625" style="33" customWidth="1"/>
    <col min="6914" max="6914" width="10.7109375" style="33" customWidth="1"/>
    <col min="6915" max="6915" width="9.5703125" style="33" customWidth="1"/>
    <col min="6916" max="6916" width="10.85546875" style="33" customWidth="1"/>
    <col min="6917" max="6917" width="9.140625" style="33" customWidth="1"/>
    <col min="6918" max="6918" width="10.85546875" style="33" customWidth="1"/>
    <col min="6919" max="6919" width="11" style="33" customWidth="1"/>
    <col min="6920" max="6920" width="14.7109375" style="33" customWidth="1"/>
    <col min="6921" max="6921" width="12" style="33" customWidth="1"/>
    <col min="6922" max="6922" width="6.7109375" style="33" customWidth="1"/>
    <col min="6923" max="6923" width="2" style="33" customWidth="1"/>
    <col min="6924" max="6927" width="12.140625" style="33" customWidth="1"/>
    <col min="6928" max="6928" width="11" style="33" customWidth="1"/>
    <col min="6929" max="7164" width="11.42578125" style="33"/>
    <col min="7165" max="7165" width="5.28515625" style="33" customWidth="1"/>
    <col min="7166" max="7166" width="10.85546875" style="33" customWidth="1"/>
    <col min="7167" max="7168" width="13.7109375" style="33" customWidth="1"/>
    <col min="7169" max="7169" width="12.140625" style="33" customWidth="1"/>
    <col min="7170" max="7170" width="10.7109375" style="33" customWidth="1"/>
    <col min="7171" max="7171" width="9.5703125" style="33" customWidth="1"/>
    <col min="7172" max="7172" width="10.85546875" style="33" customWidth="1"/>
    <col min="7173" max="7173" width="9.140625" style="33" customWidth="1"/>
    <col min="7174" max="7174" width="10.85546875" style="33" customWidth="1"/>
    <col min="7175" max="7175" width="11" style="33" customWidth="1"/>
    <col min="7176" max="7176" width="14.7109375" style="33" customWidth="1"/>
    <col min="7177" max="7177" width="12" style="33" customWidth="1"/>
    <col min="7178" max="7178" width="6.7109375" style="33" customWidth="1"/>
    <col min="7179" max="7179" width="2" style="33" customWidth="1"/>
    <col min="7180" max="7183" width="12.140625" style="33" customWidth="1"/>
    <col min="7184" max="7184" width="11" style="33" customWidth="1"/>
    <col min="7185" max="7420" width="11.42578125" style="33"/>
    <col min="7421" max="7421" width="5.28515625" style="33" customWidth="1"/>
    <col min="7422" max="7422" width="10.85546875" style="33" customWidth="1"/>
    <col min="7423" max="7424" width="13.7109375" style="33" customWidth="1"/>
    <col min="7425" max="7425" width="12.140625" style="33" customWidth="1"/>
    <col min="7426" max="7426" width="10.7109375" style="33" customWidth="1"/>
    <col min="7427" max="7427" width="9.5703125" style="33" customWidth="1"/>
    <col min="7428" max="7428" width="10.85546875" style="33" customWidth="1"/>
    <col min="7429" max="7429" width="9.140625" style="33" customWidth="1"/>
    <col min="7430" max="7430" width="10.85546875" style="33" customWidth="1"/>
    <col min="7431" max="7431" width="11" style="33" customWidth="1"/>
    <col min="7432" max="7432" width="14.7109375" style="33" customWidth="1"/>
    <col min="7433" max="7433" width="12" style="33" customWidth="1"/>
    <col min="7434" max="7434" width="6.7109375" style="33" customWidth="1"/>
    <col min="7435" max="7435" width="2" style="33" customWidth="1"/>
    <col min="7436" max="7439" width="12.140625" style="33" customWidth="1"/>
    <col min="7440" max="7440" width="11" style="33" customWidth="1"/>
    <col min="7441" max="7676" width="11.42578125" style="33"/>
    <col min="7677" max="7677" width="5.28515625" style="33" customWidth="1"/>
    <col min="7678" max="7678" width="10.85546875" style="33" customWidth="1"/>
    <col min="7679" max="7680" width="13.7109375" style="33" customWidth="1"/>
    <col min="7681" max="7681" width="12.140625" style="33" customWidth="1"/>
    <col min="7682" max="7682" width="10.7109375" style="33" customWidth="1"/>
    <col min="7683" max="7683" width="9.5703125" style="33" customWidth="1"/>
    <col min="7684" max="7684" width="10.85546875" style="33" customWidth="1"/>
    <col min="7685" max="7685" width="9.140625" style="33" customWidth="1"/>
    <col min="7686" max="7686" width="10.85546875" style="33" customWidth="1"/>
    <col min="7687" max="7687" width="11" style="33" customWidth="1"/>
    <col min="7688" max="7688" width="14.7109375" style="33" customWidth="1"/>
    <col min="7689" max="7689" width="12" style="33" customWidth="1"/>
    <col min="7690" max="7690" width="6.7109375" style="33" customWidth="1"/>
    <col min="7691" max="7691" width="2" style="33" customWidth="1"/>
    <col min="7692" max="7695" width="12.140625" style="33" customWidth="1"/>
    <col min="7696" max="7696" width="11" style="33" customWidth="1"/>
    <col min="7697" max="7932" width="11.42578125" style="33"/>
    <col min="7933" max="7933" width="5.28515625" style="33" customWidth="1"/>
    <col min="7934" max="7934" width="10.85546875" style="33" customWidth="1"/>
    <col min="7935" max="7936" width="13.7109375" style="33" customWidth="1"/>
    <col min="7937" max="7937" width="12.140625" style="33" customWidth="1"/>
    <col min="7938" max="7938" width="10.7109375" style="33" customWidth="1"/>
    <col min="7939" max="7939" width="9.5703125" style="33" customWidth="1"/>
    <col min="7940" max="7940" width="10.85546875" style="33" customWidth="1"/>
    <col min="7941" max="7941" width="9.140625" style="33" customWidth="1"/>
    <col min="7942" max="7942" width="10.85546875" style="33" customWidth="1"/>
    <col min="7943" max="7943" width="11" style="33" customWidth="1"/>
    <col min="7944" max="7944" width="14.7109375" style="33" customWidth="1"/>
    <col min="7945" max="7945" width="12" style="33" customWidth="1"/>
    <col min="7946" max="7946" width="6.7109375" style="33" customWidth="1"/>
    <col min="7947" max="7947" width="2" style="33" customWidth="1"/>
    <col min="7948" max="7951" width="12.140625" style="33" customWidth="1"/>
    <col min="7952" max="7952" width="11" style="33" customWidth="1"/>
    <col min="7953" max="8188" width="11.42578125" style="33"/>
    <col min="8189" max="8189" width="5.28515625" style="33" customWidth="1"/>
    <col min="8190" max="8190" width="10.85546875" style="33" customWidth="1"/>
    <col min="8191" max="8192" width="13.7109375" style="33" customWidth="1"/>
    <col min="8193" max="8193" width="12.140625" style="33" customWidth="1"/>
    <col min="8194" max="8194" width="10.7109375" style="33" customWidth="1"/>
    <col min="8195" max="8195" width="9.5703125" style="33" customWidth="1"/>
    <col min="8196" max="8196" width="10.85546875" style="33" customWidth="1"/>
    <col min="8197" max="8197" width="9.140625" style="33" customWidth="1"/>
    <col min="8198" max="8198" width="10.85546875" style="33" customWidth="1"/>
    <col min="8199" max="8199" width="11" style="33" customWidth="1"/>
    <col min="8200" max="8200" width="14.7109375" style="33" customWidth="1"/>
    <col min="8201" max="8201" width="12" style="33" customWidth="1"/>
    <col min="8202" max="8202" width="6.7109375" style="33" customWidth="1"/>
    <col min="8203" max="8203" width="2" style="33" customWidth="1"/>
    <col min="8204" max="8207" width="12.140625" style="33" customWidth="1"/>
    <col min="8208" max="8208" width="11" style="33" customWidth="1"/>
    <col min="8209" max="8444" width="11.42578125" style="33"/>
    <col min="8445" max="8445" width="5.28515625" style="33" customWidth="1"/>
    <col min="8446" max="8446" width="10.85546875" style="33" customWidth="1"/>
    <col min="8447" max="8448" width="13.7109375" style="33" customWidth="1"/>
    <col min="8449" max="8449" width="12.140625" style="33" customWidth="1"/>
    <col min="8450" max="8450" width="10.7109375" style="33" customWidth="1"/>
    <col min="8451" max="8451" width="9.5703125" style="33" customWidth="1"/>
    <col min="8452" max="8452" width="10.85546875" style="33" customWidth="1"/>
    <col min="8453" max="8453" width="9.140625" style="33" customWidth="1"/>
    <col min="8454" max="8454" width="10.85546875" style="33" customWidth="1"/>
    <col min="8455" max="8455" width="11" style="33" customWidth="1"/>
    <col min="8456" max="8456" width="14.7109375" style="33" customWidth="1"/>
    <col min="8457" max="8457" width="12" style="33" customWidth="1"/>
    <col min="8458" max="8458" width="6.7109375" style="33" customWidth="1"/>
    <col min="8459" max="8459" width="2" style="33" customWidth="1"/>
    <col min="8460" max="8463" width="12.140625" style="33" customWidth="1"/>
    <col min="8464" max="8464" width="11" style="33" customWidth="1"/>
    <col min="8465" max="8700" width="11.42578125" style="33"/>
    <col min="8701" max="8701" width="5.28515625" style="33" customWidth="1"/>
    <col min="8702" max="8702" width="10.85546875" style="33" customWidth="1"/>
    <col min="8703" max="8704" width="13.7109375" style="33" customWidth="1"/>
    <col min="8705" max="8705" width="12.140625" style="33" customWidth="1"/>
    <col min="8706" max="8706" width="10.7109375" style="33" customWidth="1"/>
    <col min="8707" max="8707" width="9.5703125" style="33" customWidth="1"/>
    <col min="8708" max="8708" width="10.85546875" style="33" customWidth="1"/>
    <col min="8709" max="8709" width="9.140625" style="33" customWidth="1"/>
    <col min="8710" max="8710" width="10.85546875" style="33" customWidth="1"/>
    <col min="8711" max="8711" width="11" style="33" customWidth="1"/>
    <col min="8712" max="8712" width="14.7109375" style="33" customWidth="1"/>
    <col min="8713" max="8713" width="12" style="33" customWidth="1"/>
    <col min="8714" max="8714" width="6.7109375" style="33" customWidth="1"/>
    <col min="8715" max="8715" width="2" style="33" customWidth="1"/>
    <col min="8716" max="8719" width="12.140625" style="33" customWidth="1"/>
    <col min="8720" max="8720" width="11" style="33" customWidth="1"/>
    <col min="8721" max="8956" width="11.42578125" style="33"/>
    <col min="8957" max="8957" width="5.28515625" style="33" customWidth="1"/>
    <col min="8958" max="8958" width="10.85546875" style="33" customWidth="1"/>
    <col min="8959" max="8960" width="13.7109375" style="33" customWidth="1"/>
    <col min="8961" max="8961" width="12.140625" style="33" customWidth="1"/>
    <col min="8962" max="8962" width="10.7109375" style="33" customWidth="1"/>
    <col min="8963" max="8963" width="9.5703125" style="33" customWidth="1"/>
    <col min="8964" max="8964" width="10.85546875" style="33" customWidth="1"/>
    <col min="8965" max="8965" width="9.140625" style="33" customWidth="1"/>
    <col min="8966" max="8966" width="10.85546875" style="33" customWidth="1"/>
    <col min="8967" max="8967" width="11" style="33" customWidth="1"/>
    <col min="8968" max="8968" width="14.7109375" style="33" customWidth="1"/>
    <col min="8969" max="8969" width="12" style="33" customWidth="1"/>
    <col min="8970" max="8970" width="6.7109375" style="33" customWidth="1"/>
    <col min="8971" max="8971" width="2" style="33" customWidth="1"/>
    <col min="8972" max="8975" width="12.140625" style="33" customWidth="1"/>
    <col min="8976" max="8976" width="11" style="33" customWidth="1"/>
    <col min="8977" max="9212" width="11.42578125" style="33"/>
    <col min="9213" max="9213" width="5.28515625" style="33" customWidth="1"/>
    <col min="9214" max="9214" width="10.85546875" style="33" customWidth="1"/>
    <col min="9215" max="9216" width="13.7109375" style="33" customWidth="1"/>
    <col min="9217" max="9217" width="12.140625" style="33" customWidth="1"/>
    <col min="9218" max="9218" width="10.7109375" style="33" customWidth="1"/>
    <col min="9219" max="9219" width="9.5703125" style="33" customWidth="1"/>
    <col min="9220" max="9220" width="10.85546875" style="33" customWidth="1"/>
    <col min="9221" max="9221" width="9.140625" style="33" customWidth="1"/>
    <col min="9222" max="9222" width="10.85546875" style="33" customWidth="1"/>
    <col min="9223" max="9223" width="11" style="33" customWidth="1"/>
    <col min="9224" max="9224" width="14.7109375" style="33" customWidth="1"/>
    <col min="9225" max="9225" width="12" style="33" customWidth="1"/>
    <col min="9226" max="9226" width="6.7109375" style="33" customWidth="1"/>
    <col min="9227" max="9227" width="2" style="33" customWidth="1"/>
    <col min="9228" max="9231" width="12.140625" style="33" customWidth="1"/>
    <col min="9232" max="9232" width="11" style="33" customWidth="1"/>
    <col min="9233" max="9468" width="11.42578125" style="33"/>
    <col min="9469" max="9469" width="5.28515625" style="33" customWidth="1"/>
    <col min="9470" max="9470" width="10.85546875" style="33" customWidth="1"/>
    <col min="9471" max="9472" width="13.7109375" style="33" customWidth="1"/>
    <col min="9473" max="9473" width="12.140625" style="33" customWidth="1"/>
    <col min="9474" max="9474" width="10.7109375" style="33" customWidth="1"/>
    <col min="9475" max="9475" width="9.5703125" style="33" customWidth="1"/>
    <col min="9476" max="9476" width="10.85546875" style="33" customWidth="1"/>
    <col min="9477" max="9477" width="9.140625" style="33" customWidth="1"/>
    <col min="9478" max="9478" width="10.85546875" style="33" customWidth="1"/>
    <col min="9479" max="9479" width="11" style="33" customWidth="1"/>
    <col min="9480" max="9480" width="14.7109375" style="33" customWidth="1"/>
    <col min="9481" max="9481" width="12" style="33" customWidth="1"/>
    <col min="9482" max="9482" width="6.7109375" style="33" customWidth="1"/>
    <col min="9483" max="9483" width="2" style="33" customWidth="1"/>
    <col min="9484" max="9487" width="12.140625" style="33" customWidth="1"/>
    <col min="9488" max="9488" width="11" style="33" customWidth="1"/>
    <col min="9489" max="9724" width="11.42578125" style="33"/>
    <col min="9725" max="9725" width="5.28515625" style="33" customWidth="1"/>
    <col min="9726" max="9726" width="10.85546875" style="33" customWidth="1"/>
    <col min="9727" max="9728" width="13.7109375" style="33" customWidth="1"/>
    <col min="9729" max="9729" width="12.140625" style="33" customWidth="1"/>
    <col min="9730" max="9730" width="10.7109375" style="33" customWidth="1"/>
    <col min="9731" max="9731" width="9.5703125" style="33" customWidth="1"/>
    <col min="9732" max="9732" width="10.85546875" style="33" customWidth="1"/>
    <col min="9733" max="9733" width="9.140625" style="33" customWidth="1"/>
    <col min="9734" max="9734" width="10.85546875" style="33" customWidth="1"/>
    <col min="9735" max="9735" width="11" style="33" customWidth="1"/>
    <col min="9736" max="9736" width="14.7109375" style="33" customWidth="1"/>
    <col min="9737" max="9737" width="12" style="33" customWidth="1"/>
    <col min="9738" max="9738" width="6.7109375" style="33" customWidth="1"/>
    <col min="9739" max="9739" width="2" style="33" customWidth="1"/>
    <col min="9740" max="9743" width="12.140625" style="33" customWidth="1"/>
    <col min="9744" max="9744" width="11" style="33" customWidth="1"/>
    <col min="9745" max="9980" width="11.42578125" style="33"/>
    <col min="9981" max="9981" width="5.28515625" style="33" customWidth="1"/>
    <col min="9982" max="9982" width="10.85546875" style="33" customWidth="1"/>
    <col min="9983" max="9984" width="13.7109375" style="33" customWidth="1"/>
    <col min="9985" max="9985" width="12.140625" style="33" customWidth="1"/>
    <col min="9986" max="9986" width="10.7109375" style="33" customWidth="1"/>
    <col min="9987" max="9987" width="9.5703125" style="33" customWidth="1"/>
    <col min="9988" max="9988" width="10.85546875" style="33" customWidth="1"/>
    <col min="9989" max="9989" width="9.140625" style="33" customWidth="1"/>
    <col min="9990" max="9990" width="10.85546875" style="33" customWidth="1"/>
    <col min="9991" max="9991" width="11" style="33" customWidth="1"/>
    <col min="9992" max="9992" width="14.7109375" style="33" customWidth="1"/>
    <col min="9993" max="9993" width="12" style="33" customWidth="1"/>
    <col min="9994" max="9994" width="6.7109375" style="33" customWidth="1"/>
    <col min="9995" max="9995" width="2" style="33" customWidth="1"/>
    <col min="9996" max="9999" width="12.140625" style="33" customWidth="1"/>
    <col min="10000" max="10000" width="11" style="33" customWidth="1"/>
    <col min="10001" max="10236" width="11.42578125" style="33"/>
    <col min="10237" max="10237" width="5.28515625" style="33" customWidth="1"/>
    <col min="10238" max="10238" width="10.85546875" style="33" customWidth="1"/>
    <col min="10239" max="10240" width="13.7109375" style="33" customWidth="1"/>
    <col min="10241" max="10241" width="12.140625" style="33" customWidth="1"/>
    <col min="10242" max="10242" width="10.7109375" style="33" customWidth="1"/>
    <col min="10243" max="10243" width="9.5703125" style="33" customWidth="1"/>
    <col min="10244" max="10244" width="10.85546875" style="33" customWidth="1"/>
    <col min="10245" max="10245" width="9.140625" style="33" customWidth="1"/>
    <col min="10246" max="10246" width="10.85546875" style="33" customWidth="1"/>
    <col min="10247" max="10247" width="11" style="33" customWidth="1"/>
    <col min="10248" max="10248" width="14.7109375" style="33" customWidth="1"/>
    <col min="10249" max="10249" width="12" style="33" customWidth="1"/>
    <col min="10250" max="10250" width="6.7109375" style="33" customWidth="1"/>
    <col min="10251" max="10251" width="2" style="33" customWidth="1"/>
    <col min="10252" max="10255" width="12.140625" style="33" customWidth="1"/>
    <col min="10256" max="10256" width="11" style="33" customWidth="1"/>
    <col min="10257" max="10492" width="11.42578125" style="33"/>
    <col min="10493" max="10493" width="5.28515625" style="33" customWidth="1"/>
    <col min="10494" max="10494" width="10.85546875" style="33" customWidth="1"/>
    <col min="10495" max="10496" width="13.7109375" style="33" customWidth="1"/>
    <col min="10497" max="10497" width="12.140625" style="33" customWidth="1"/>
    <col min="10498" max="10498" width="10.7109375" style="33" customWidth="1"/>
    <col min="10499" max="10499" width="9.5703125" style="33" customWidth="1"/>
    <col min="10500" max="10500" width="10.85546875" style="33" customWidth="1"/>
    <col min="10501" max="10501" width="9.140625" style="33" customWidth="1"/>
    <col min="10502" max="10502" width="10.85546875" style="33" customWidth="1"/>
    <col min="10503" max="10503" width="11" style="33" customWidth="1"/>
    <col min="10504" max="10504" width="14.7109375" style="33" customWidth="1"/>
    <col min="10505" max="10505" width="12" style="33" customWidth="1"/>
    <col min="10506" max="10506" width="6.7109375" style="33" customWidth="1"/>
    <col min="10507" max="10507" width="2" style="33" customWidth="1"/>
    <col min="10508" max="10511" width="12.140625" style="33" customWidth="1"/>
    <col min="10512" max="10512" width="11" style="33" customWidth="1"/>
    <col min="10513" max="10748" width="11.42578125" style="33"/>
    <col min="10749" max="10749" width="5.28515625" style="33" customWidth="1"/>
    <col min="10750" max="10750" width="10.85546875" style="33" customWidth="1"/>
    <col min="10751" max="10752" width="13.7109375" style="33" customWidth="1"/>
    <col min="10753" max="10753" width="12.140625" style="33" customWidth="1"/>
    <col min="10754" max="10754" width="10.7109375" style="33" customWidth="1"/>
    <col min="10755" max="10755" width="9.5703125" style="33" customWidth="1"/>
    <col min="10756" max="10756" width="10.85546875" style="33" customWidth="1"/>
    <col min="10757" max="10757" width="9.140625" style="33" customWidth="1"/>
    <col min="10758" max="10758" width="10.85546875" style="33" customWidth="1"/>
    <col min="10759" max="10759" width="11" style="33" customWidth="1"/>
    <col min="10760" max="10760" width="14.7109375" style="33" customWidth="1"/>
    <col min="10761" max="10761" width="12" style="33" customWidth="1"/>
    <col min="10762" max="10762" width="6.7109375" style="33" customWidth="1"/>
    <col min="10763" max="10763" width="2" style="33" customWidth="1"/>
    <col min="10764" max="10767" width="12.140625" style="33" customWidth="1"/>
    <col min="10768" max="10768" width="11" style="33" customWidth="1"/>
    <col min="10769" max="11004" width="11.42578125" style="33"/>
    <col min="11005" max="11005" width="5.28515625" style="33" customWidth="1"/>
    <col min="11006" max="11006" width="10.85546875" style="33" customWidth="1"/>
    <col min="11007" max="11008" width="13.7109375" style="33" customWidth="1"/>
    <col min="11009" max="11009" width="12.140625" style="33" customWidth="1"/>
    <col min="11010" max="11010" width="10.7109375" style="33" customWidth="1"/>
    <col min="11011" max="11011" width="9.5703125" style="33" customWidth="1"/>
    <col min="11012" max="11012" width="10.85546875" style="33" customWidth="1"/>
    <col min="11013" max="11013" width="9.140625" style="33" customWidth="1"/>
    <col min="11014" max="11014" width="10.85546875" style="33" customWidth="1"/>
    <col min="11015" max="11015" width="11" style="33" customWidth="1"/>
    <col min="11016" max="11016" width="14.7109375" style="33" customWidth="1"/>
    <col min="11017" max="11017" width="12" style="33" customWidth="1"/>
    <col min="11018" max="11018" width="6.7109375" style="33" customWidth="1"/>
    <col min="11019" max="11019" width="2" style="33" customWidth="1"/>
    <col min="11020" max="11023" width="12.140625" style="33" customWidth="1"/>
    <col min="11024" max="11024" width="11" style="33" customWidth="1"/>
    <col min="11025" max="11260" width="11.42578125" style="33"/>
    <col min="11261" max="11261" width="5.28515625" style="33" customWidth="1"/>
    <col min="11262" max="11262" width="10.85546875" style="33" customWidth="1"/>
    <col min="11263" max="11264" width="13.7109375" style="33" customWidth="1"/>
    <col min="11265" max="11265" width="12.140625" style="33" customWidth="1"/>
    <col min="11266" max="11266" width="10.7109375" style="33" customWidth="1"/>
    <col min="11267" max="11267" width="9.5703125" style="33" customWidth="1"/>
    <col min="11268" max="11268" width="10.85546875" style="33" customWidth="1"/>
    <col min="11269" max="11269" width="9.140625" style="33" customWidth="1"/>
    <col min="11270" max="11270" width="10.85546875" style="33" customWidth="1"/>
    <col min="11271" max="11271" width="11" style="33" customWidth="1"/>
    <col min="11272" max="11272" width="14.7109375" style="33" customWidth="1"/>
    <col min="11273" max="11273" width="12" style="33" customWidth="1"/>
    <col min="11274" max="11274" width="6.7109375" style="33" customWidth="1"/>
    <col min="11275" max="11275" width="2" style="33" customWidth="1"/>
    <col min="11276" max="11279" width="12.140625" style="33" customWidth="1"/>
    <col min="11280" max="11280" width="11" style="33" customWidth="1"/>
    <col min="11281" max="11516" width="11.42578125" style="33"/>
    <col min="11517" max="11517" width="5.28515625" style="33" customWidth="1"/>
    <col min="11518" max="11518" width="10.85546875" style="33" customWidth="1"/>
    <col min="11519" max="11520" width="13.7109375" style="33" customWidth="1"/>
    <col min="11521" max="11521" width="12.140625" style="33" customWidth="1"/>
    <col min="11522" max="11522" width="10.7109375" style="33" customWidth="1"/>
    <col min="11523" max="11523" width="9.5703125" style="33" customWidth="1"/>
    <col min="11524" max="11524" width="10.85546875" style="33" customWidth="1"/>
    <col min="11525" max="11525" width="9.140625" style="33" customWidth="1"/>
    <col min="11526" max="11526" width="10.85546875" style="33" customWidth="1"/>
    <col min="11527" max="11527" width="11" style="33" customWidth="1"/>
    <col min="11528" max="11528" width="14.7109375" style="33" customWidth="1"/>
    <col min="11529" max="11529" width="12" style="33" customWidth="1"/>
    <col min="11530" max="11530" width="6.7109375" style="33" customWidth="1"/>
    <col min="11531" max="11531" width="2" style="33" customWidth="1"/>
    <col min="11532" max="11535" width="12.140625" style="33" customWidth="1"/>
    <col min="11536" max="11536" width="11" style="33" customWidth="1"/>
    <col min="11537" max="11772" width="11.42578125" style="33"/>
    <col min="11773" max="11773" width="5.28515625" style="33" customWidth="1"/>
    <col min="11774" max="11774" width="10.85546875" style="33" customWidth="1"/>
    <col min="11775" max="11776" width="13.7109375" style="33" customWidth="1"/>
    <col min="11777" max="11777" width="12.140625" style="33" customWidth="1"/>
    <col min="11778" max="11778" width="10.7109375" style="33" customWidth="1"/>
    <col min="11779" max="11779" width="9.5703125" style="33" customWidth="1"/>
    <col min="11780" max="11780" width="10.85546875" style="33" customWidth="1"/>
    <col min="11781" max="11781" width="9.140625" style="33" customWidth="1"/>
    <col min="11782" max="11782" width="10.85546875" style="33" customWidth="1"/>
    <col min="11783" max="11783" width="11" style="33" customWidth="1"/>
    <col min="11784" max="11784" width="14.7109375" style="33" customWidth="1"/>
    <col min="11785" max="11785" width="12" style="33" customWidth="1"/>
    <col min="11786" max="11786" width="6.7109375" style="33" customWidth="1"/>
    <col min="11787" max="11787" width="2" style="33" customWidth="1"/>
    <col min="11788" max="11791" width="12.140625" style="33" customWidth="1"/>
    <col min="11792" max="11792" width="11" style="33" customWidth="1"/>
    <col min="11793" max="12028" width="11.42578125" style="33"/>
    <col min="12029" max="12029" width="5.28515625" style="33" customWidth="1"/>
    <col min="12030" max="12030" width="10.85546875" style="33" customWidth="1"/>
    <col min="12031" max="12032" width="13.7109375" style="33" customWidth="1"/>
    <col min="12033" max="12033" width="12.140625" style="33" customWidth="1"/>
    <col min="12034" max="12034" width="10.7109375" style="33" customWidth="1"/>
    <col min="12035" max="12035" width="9.5703125" style="33" customWidth="1"/>
    <col min="12036" max="12036" width="10.85546875" style="33" customWidth="1"/>
    <col min="12037" max="12037" width="9.140625" style="33" customWidth="1"/>
    <col min="12038" max="12038" width="10.85546875" style="33" customWidth="1"/>
    <col min="12039" max="12039" width="11" style="33" customWidth="1"/>
    <col min="12040" max="12040" width="14.7109375" style="33" customWidth="1"/>
    <col min="12041" max="12041" width="12" style="33" customWidth="1"/>
    <col min="12042" max="12042" width="6.7109375" style="33" customWidth="1"/>
    <col min="12043" max="12043" width="2" style="33" customWidth="1"/>
    <col min="12044" max="12047" width="12.140625" style="33" customWidth="1"/>
    <col min="12048" max="12048" width="11" style="33" customWidth="1"/>
    <col min="12049" max="12284" width="11.42578125" style="33"/>
    <col min="12285" max="12285" width="5.28515625" style="33" customWidth="1"/>
    <col min="12286" max="12286" width="10.85546875" style="33" customWidth="1"/>
    <col min="12287" max="12288" width="13.7109375" style="33" customWidth="1"/>
    <col min="12289" max="12289" width="12.140625" style="33" customWidth="1"/>
    <col min="12290" max="12290" width="10.7109375" style="33" customWidth="1"/>
    <col min="12291" max="12291" width="9.5703125" style="33" customWidth="1"/>
    <col min="12292" max="12292" width="10.85546875" style="33" customWidth="1"/>
    <col min="12293" max="12293" width="9.140625" style="33" customWidth="1"/>
    <col min="12294" max="12294" width="10.85546875" style="33" customWidth="1"/>
    <col min="12295" max="12295" width="11" style="33" customWidth="1"/>
    <col min="12296" max="12296" width="14.7109375" style="33" customWidth="1"/>
    <col min="12297" max="12297" width="12" style="33" customWidth="1"/>
    <col min="12298" max="12298" width="6.7109375" style="33" customWidth="1"/>
    <col min="12299" max="12299" width="2" style="33" customWidth="1"/>
    <col min="12300" max="12303" width="12.140625" style="33" customWidth="1"/>
    <col min="12304" max="12304" width="11" style="33" customWidth="1"/>
    <col min="12305" max="12540" width="11.42578125" style="33"/>
    <col min="12541" max="12541" width="5.28515625" style="33" customWidth="1"/>
    <col min="12542" max="12542" width="10.85546875" style="33" customWidth="1"/>
    <col min="12543" max="12544" width="13.7109375" style="33" customWidth="1"/>
    <col min="12545" max="12545" width="12.140625" style="33" customWidth="1"/>
    <col min="12546" max="12546" width="10.7109375" style="33" customWidth="1"/>
    <col min="12547" max="12547" width="9.5703125" style="33" customWidth="1"/>
    <col min="12548" max="12548" width="10.85546875" style="33" customWidth="1"/>
    <col min="12549" max="12549" width="9.140625" style="33" customWidth="1"/>
    <col min="12550" max="12550" width="10.85546875" style="33" customWidth="1"/>
    <col min="12551" max="12551" width="11" style="33" customWidth="1"/>
    <col min="12552" max="12552" width="14.7109375" style="33" customWidth="1"/>
    <col min="12553" max="12553" width="12" style="33" customWidth="1"/>
    <col min="12554" max="12554" width="6.7109375" style="33" customWidth="1"/>
    <col min="12555" max="12555" width="2" style="33" customWidth="1"/>
    <col min="12556" max="12559" width="12.140625" style="33" customWidth="1"/>
    <col min="12560" max="12560" width="11" style="33" customWidth="1"/>
    <col min="12561" max="12796" width="11.42578125" style="33"/>
    <col min="12797" max="12797" width="5.28515625" style="33" customWidth="1"/>
    <col min="12798" max="12798" width="10.85546875" style="33" customWidth="1"/>
    <col min="12799" max="12800" width="13.7109375" style="33" customWidth="1"/>
    <col min="12801" max="12801" width="12.140625" style="33" customWidth="1"/>
    <col min="12802" max="12802" width="10.7109375" style="33" customWidth="1"/>
    <col min="12803" max="12803" width="9.5703125" style="33" customWidth="1"/>
    <col min="12804" max="12804" width="10.85546875" style="33" customWidth="1"/>
    <col min="12805" max="12805" width="9.140625" style="33" customWidth="1"/>
    <col min="12806" max="12806" width="10.85546875" style="33" customWidth="1"/>
    <col min="12807" max="12807" width="11" style="33" customWidth="1"/>
    <col min="12808" max="12808" width="14.7109375" style="33" customWidth="1"/>
    <col min="12809" max="12809" width="12" style="33" customWidth="1"/>
    <col min="12810" max="12810" width="6.7109375" style="33" customWidth="1"/>
    <col min="12811" max="12811" width="2" style="33" customWidth="1"/>
    <col min="12812" max="12815" width="12.140625" style="33" customWidth="1"/>
    <col min="12816" max="12816" width="11" style="33" customWidth="1"/>
    <col min="12817" max="13052" width="11.42578125" style="33"/>
    <col min="13053" max="13053" width="5.28515625" style="33" customWidth="1"/>
    <col min="13054" max="13054" width="10.85546875" style="33" customWidth="1"/>
    <col min="13055" max="13056" width="13.7109375" style="33" customWidth="1"/>
    <col min="13057" max="13057" width="12.140625" style="33" customWidth="1"/>
    <col min="13058" max="13058" width="10.7109375" style="33" customWidth="1"/>
    <col min="13059" max="13059" width="9.5703125" style="33" customWidth="1"/>
    <col min="13060" max="13060" width="10.85546875" style="33" customWidth="1"/>
    <col min="13061" max="13061" width="9.140625" style="33" customWidth="1"/>
    <col min="13062" max="13062" width="10.85546875" style="33" customWidth="1"/>
    <col min="13063" max="13063" width="11" style="33" customWidth="1"/>
    <col min="13064" max="13064" width="14.7109375" style="33" customWidth="1"/>
    <col min="13065" max="13065" width="12" style="33" customWidth="1"/>
    <col min="13066" max="13066" width="6.7109375" style="33" customWidth="1"/>
    <col min="13067" max="13067" width="2" style="33" customWidth="1"/>
    <col min="13068" max="13071" width="12.140625" style="33" customWidth="1"/>
    <col min="13072" max="13072" width="11" style="33" customWidth="1"/>
    <col min="13073" max="13308" width="11.42578125" style="33"/>
    <col min="13309" max="13309" width="5.28515625" style="33" customWidth="1"/>
    <col min="13310" max="13310" width="10.85546875" style="33" customWidth="1"/>
    <col min="13311" max="13312" width="13.7109375" style="33" customWidth="1"/>
    <col min="13313" max="13313" width="12.140625" style="33" customWidth="1"/>
    <col min="13314" max="13314" width="10.7109375" style="33" customWidth="1"/>
    <col min="13315" max="13315" width="9.5703125" style="33" customWidth="1"/>
    <col min="13316" max="13316" width="10.85546875" style="33" customWidth="1"/>
    <col min="13317" max="13317" width="9.140625" style="33" customWidth="1"/>
    <col min="13318" max="13318" width="10.85546875" style="33" customWidth="1"/>
    <col min="13319" max="13319" width="11" style="33" customWidth="1"/>
    <col min="13320" max="13320" width="14.7109375" style="33" customWidth="1"/>
    <col min="13321" max="13321" width="12" style="33" customWidth="1"/>
    <col min="13322" max="13322" width="6.7109375" style="33" customWidth="1"/>
    <col min="13323" max="13323" width="2" style="33" customWidth="1"/>
    <col min="13324" max="13327" width="12.140625" style="33" customWidth="1"/>
    <col min="13328" max="13328" width="11" style="33" customWidth="1"/>
    <col min="13329" max="13564" width="11.42578125" style="33"/>
    <col min="13565" max="13565" width="5.28515625" style="33" customWidth="1"/>
    <col min="13566" max="13566" width="10.85546875" style="33" customWidth="1"/>
    <col min="13567" max="13568" width="13.7109375" style="33" customWidth="1"/>
    <col min="13569" max="13569" width="12.140625" style="33" customWidth="1"/>
    <col min="13570" max="13570" width="10.7109375" style="33" customWidth="1"/>
    <col min="13571" max="13571" width="9.5703125" style="33" customWidth="1"/>
    <col min="13572" max="13572" width="10.85546875" style="33" customWidth="1"/>
    <col min="13573" max="13573" width="9.140625" style="33" customWidth="1"/>
    <col min="13574" max="13574" width="10.85546875" style="33" customWidth="1"/>
    <col min="13575" max="13575" width="11" style="33" customWidth="1"/>
    <col min="13576" max="13576" width="14.7109375" style="33" customWidth="1"/>
    <col min="13577" max="13577" width="12" style="33" customWidth="1"/>
    <col min="13578" max="13578" width="6.7109375" style="33" customWidth="1"/>
    <col min="13579" max="13579" width="2" style="33" customWidth="1"/>
    <col min="13580" max="13583" width="12.140625" style="33" customWidth="1"/>
    <col min="13584" max="13584" width="11" style="33" customWidth="1"/>
    <col min="13585" max="13820" width="11.42578125" style="33"/>
    <col min="13821" max="13821" width="5.28515625" style="33" customWidth="1"/>
    <col min="13822" max="13822" width="10.85546875" style="33" customWidth="1"/>
    <col min="13823" max="13824" width="13.7109375" style="33" customWidth="1"/>
    <col min="13825" max="13825" width="12.140625" style="33" customWidth="1"/>
    <col min="13826" max="13826" width="10.7109375" style="33" customWidth="1"/>
    <col min="13827" max="13827" width="9.5703125" style="33" customWidth="1"/>
    <col min="13828" max="13828" width="10.85546875" style="33" customWidth="1"/>
    <col min="13829" max="13829" width="9.140625" style="33" customWidth="1"/>
    <col min="13830" max="13830" width="10.85546875" style="33" customWidth="1"/>
    <col min="13831" max="13831" width="11" style="33" customWidth="1"/>
    <col min="13832" max="13832" width="14.7109375" style="33" customWidth="1"/>
    <col min="13833" max="13833" width="12" style="33" customWidth="1"/>
    <col min="13834" max="13834" width="6.7109375" style="33" customWidth="1"/>
    <col min="13835" max="13835" width="2" style="33" customWidth="1"/>
    <col min="13836" max="13839" width="12.140625" style="33" customWidth="1"/>
    <col min="13840" max="13840" width="11" style="33" customWidth="1"/>
    <col min="13841" max="14076" width="11.42578125" style="33"/>
    <col min="14077" max="14077" width="5.28515625" style="33" customWidth="1"/>
    <col min="14078" max="14078" width="10.85546875" style="33" customWidth="1"/>
    <col min="14079" max="14080" width="13.7109375" style="33" customWidth="1"/>
    <col min="14081" max="14081" width="12.140625" style="33" customWidth="1"/>
    <col min="14082" max="14082" width="10.7109375" style="33" customWidth="1"/>
    <col min="14083" max="14083" width="9.5703125" style="33" customWidth="1"/>
    <col min="14084" max="14084" width="10.85546875" style="33" customWidth="1"/>
    <col min="14085" max="14085" width="9.140625" style="33" customWidth="1"/>
    <col min="14086" max="14086" width="10.85546875" style="33" customWidth="1"/>
    <col min="14087" max="14087" width="11" style="33" customWidth="1"/>
    <col min="14088" max="14088" width="14.7109375" style="33" customWidth="1"/>
    <col min="14089" max="14089" width="12" style="33" customWidth="1"/>
    <col min="14090" max="14090" width="6.7109375" style="33" customWidth="1"/>
    <col min="14091" max="14091" width="2" style="33" customWidth="1"/>
    <col min="14092" max="14095" width="12.140625" style="33" customWidth="1"/>
    <col min="14096" max="14096" width="11" style="33" customWidth="1"/>
    <col min="14097" max="14332" width="11.42578125" style="33"/>
    <col min="14333" max="14333" width="5.28515625" style="33" customWidth="1"/>
    <col min="14334" max="14334" width="10.85546875" style="33" customWidth="1"/>
    <col min="14335" max="14336" width="13.7109375" style="33" customWidth="1"/>
    <col min="14337" max="14337" width="12.140625" style="33" customWidth="1"/>
    <col min="14338" max="14338" width="10.7109375" style="33" customWidth="1"/>
    <col min="14339" max="14339" width="9.5703125" style="33" customWidth="1"/>
    <col min="14340" max="14340" width="10.85546875" style="33" customWidth="1"/>
    <col min="14341" max="14341" width="9.140625" style="33" customWidth="1"/>
    <col min="14342" max="14342" width="10.85546875" style="33" customWidth="1"/>
    <col min="14343" max="14343" width="11" style="33" customWidth="1"/>
    <col min="14344" max="14344" width="14.7109375" style="33" customWidth="1"/>
    <col min="14345" max="14345" width="12" style="33" customWidth="1"/>
    <col min="14346" max="14346" width="6.7109375" style="33" customWidth="1"/>
    <col min="14347" max="14347" width="2" style="33" customWidth="1"/>
    <col min="14348" max="14351" width="12.140625" style="33" customWidth="1"/>
    <col min="14352" max="14352" width="11" style="33" customWidth="1"/>
    <col min="14353" max="14588" width="11.42578125" style="33"/>
    <col min="14589" max="14589" width="5.28515625" style="33" customWidth="1"/>
    <col min="14590" max="14590" width="10.85546875" style="33" customWidth="1"/>
    <col min="14591" max="14592" width="13.7109375" style="33" customWidth="1"/>
    <col min="14593" max="14593" width="12.140625" style="33" customWidth="1"/>
    <col min="14594" max="14594" width="10.7109375" style="33" customWidth="1"/>
    <col min="14595" max="14595" width="9.5703125" style="33" customWidth="1"/>
    <col min="14596" max="14596" width="10.85546875" style="33" customWidth="1"/>
    <col min="14597" max="14597" width="9.140625" style="33" customWidth="1"/>
    <col min="14598" max="14598" width="10.85546875" style="33" customWidth="1"/>
    <col min="14599" max="14599" width="11" style="33" customWidth="1"/>
    <col min="14600" max="14600" width="14.7109375" style="33" customWidth="1"/>
    <col min="14601" max="14601" width="12" style="33" customWidth="1"/>
    <col min="14602" max="14602" width="6.7109375" style="33" customWidth="1"/>
    <col min="14603" max="14603" width="2" style="33" customWidth="1"/>
    <col min="14604" max="14607" width="12.140625" style="33" customWidth="1"/>
    <col min="14608" max="14608" width="11" style="33" customWidth="1"/>
    <col min="14609" max="14844" width="11.42578125" style="33"/>
    <col min="14845" max="14845" width="5.28515625" style="33" customWidth="1"/>
    <col min="14846" max="14846" width="10.85546875" style="33" customWidth="1"/>
    <col min="14847" max="14848" width="13.7109375" style="33" customWidth="1"/>
    <col min="14849" max="14849" width="12.140625" style="33" customWidth="1"/>
    <col min="14850" max="14850" width="10.7109375" style="33" customWidth="1"/>
    <col min="14851" max="14851" width="9.5703125" style="33" customWidth="1"/>
    <col min="14852" max="14852" width="10.85546875" style="33" customWidth="1"/>
    <col min="14853" max="14853" width="9.140625" style="33" customWidth="1"/>
    <col min="14854" max="14854" width="10.85546875" style="33" customWidth="1"/>
    <col min="14855" max="14855" width="11" style="33" customWidth="1"/>
    <col min="14856" max="14856" width="14.7109375" style="33" customWidth="1"/>
    <col min="14857" max="14857" width="12" style="33" customWidth="1"/>
    <col min="14858" max="14858" width="6.7109375" style="33" customWidth="1"/>
    <col min="14859" max="14859" width="2" style="33" customWidth="1"/>
    <col min="14860" max="14863" width="12.140625" style="33" customWidth="1"/>
    <col min="14864" max="14864" width="11" style="33" customWidth="1"/>
    <col min="14865" max="15100" width="11.42578125" style="33"/>
    <col min="15101" max="15101" width="5.28515625" style="33" customWidth="1"/>
    <col min="15102" max="15102" width="10.85546875" style="33" customWidth="1"/>
    <col min="15103" max="15104" width="13.7109375" style="33" customWidth="1"/>
    <col min="15105" max="15105" width="12.140625" style="33" customWidth="1"/>
    <col min="15106" max="15106" width="10.7109375" style="33" customWidth="1"/>
    <col min="15107" max="15107" width="9.5703125" style="33" customWidth="1"/>
    <col min="15108" max="15108" width="10.85546875" style="33" customWidth="1"/>
    <col min="15109" max="15109" width="9.140625" style="33" customWidth="1"/>
    <col min="15110" max="15110" width="10.85546875" style="33" customWidth="1"/>
    <col min="15111" max="15111" width="11" style="33" customWidth="1"/>
    <col min="15112" max="15112" width="14.7109375" style="33" customWidth="1"/>
    <col min="15113" max="15113" width="12" style="33" customWidth="1"/>
    <col min="15114" max="15114" width="6.7109375" style="33" customWidth="1"/>
    <col min="15115" max="15115" width="2" style="33" customWidth="1"/>
    <col min="15116" max="15119" width="12.140625" style="33" customWidth="1"/>
    <col min="15120" max="15120" width="11" style="33" customWidth="1"/>
    <col min="15121" max="15356" width="11.42578125" style="33"/>
    <col min="15357" max="15357" width="5.28515625" style="33" customWidth="1"/>
    <col min="15358" max="15358" width="10.85546875" style="33" customWidth="1"/>
    <col min="15359" max="15360" width="13.7109375" style="33" customWidth="1"/>
    <col min="15361" max="15361" width="12.140625" style="33" customWidth="1"/>
    <col min="15362" max="15362" width="10.7109375" style="33" customWidth="1"/>
    <col min="15363" max="15363" width="9.5703125" style="33" customWidth="1"/>
    <col min="15364" max="15364" width="10.85546875" style="33" customWidth="1"/>
    <col min="15365" max="15365" width="9.140625" style="33" customWidth="1"/>
    <col min="15366" max="15366" width="10.85546875" style="33" customWidth="1"/>
    <col min="15367" max="15367" width="11" style="33" customWidth="1"/>
    <col min="15368" max="15368" width="14.7109375" style="33" customWidth="1"/>
    <col min="15369" max="15369" width="12" style="33" customWidth="1"/>
    <col min="15370" max="15370" width="6.7109375" style="33" customWidth="1"/>
    <col min="15371" max="15371" width="2" style="33" customWidth="1"/>
    <col min="15372" max="15375" width="12.140625" style="33" customWidth="1"/>
    <col min="15376" max="15376" width="11" style="33" customWidth="1"/>
    <col min="15377" max="15612" width="11.42578125" style="33"/>
    <col min="15613" max="15613" width="5.28515625" style="33" customWidth="1"/>
    <col min="15614" max="15614" width="10.85546875" style="33" customWidth="1"/>
    <col min="15615" max="15616" width="13.7109375" style="33" customWidth="1"/>
    <col min="15617" max="15617" width="12.140625" style="33" customWidth="1"/>
    <col min="15618" max="15618" width="10.7109375" style="33" customWidth="1"/>
    <col min="15619" max="15619" width="9.5703125" style="33" customWidth="1"/>
    <col min="15620" max="15620" width="10.85546875" style="33" customWidth="1"/>
    <col min="15621" max="15621" width="9.140625" style="33" customWidth="1"/>
    <col min="15622" max="15622" width="10.85546875" style="33" customWidth="1"/>
    <col min="15623" max="15623" width="11" style="33" customWidth="1"/>
    <col min="15624" max="15624" width="14.7109375" style="33" customWidth="1"/>
    <col min="15625" max="15625" width="12" style="33" customWidth="1"/>
    <col min="15626" max="15626" width="6.7109375" style="33" customWidth="1"/>
    <col min="15627" max="15627" width="2" style="33" customWidth="1"/>
    <col min="15628" max="15631" width="12.140625" style="33" customWidth="1"/>
    <col min="15632" max="15632" width="11" style="33" customWidth="1"/>
    <col min="15633" max="15868" width="11.42578125" style="33"/>
    <col min="15869" max="15869" width="5.28515625" style="33" customWidth="1"/>
    <col min="15870" max="15870" width="10.85546875" style="33" customWidth="1"/>
    <col min="15871" max="15872" width="13.7109375" style="33" customWidth="1"/>
    <col min="15873" max="15873" width="12.140625" style="33" customWidth="1"/>
    <col min="15874" max="15874" width="10.7109375" style="33" customWidth="1"/>
    <col min="15875" max="15875" width="9.5703125" style="33" customWidth="1"/>
    <col min="15876" max="15876" width="10.85546875" style="33" customWidth="1"/>
    <col min="15877" max="15877" width="9.140625" style="33" customWidth="1"/>
    <col min="15878" max="15878" width="10.85546875" style="33" customWidth="1"/>
    <col min="15879" max="15879" width="11" style="33" customWidth="1"/>
    <col min="15880" max="15880" width="14.7109375" style="33" customWidth="1"/>
    <col min="15881" max="15881" width="12" style="33" customWidth="1"/>
    <col min="15882" max="15882" width="6.7109375" style="33" customWidth="1"/>
    <col min="15883" max="15883" width="2" style="33" customWidth="1"/>
    <col min="15884" max="15887" width="12.140625" style="33" customWidth="1"/>
    <col min="15888" max="15888" width="11" style="33" customWidth="1"/>
    <col min="15889" max="16124" width="11.42578125" style="33"/>
    <col min="16125" max="16125" width="5.28515625" style="33" customWidth="1"/>
    <col min="16126" max="16126" width="10.85546875" style="33" customWidth="1"/>
    <col min="16127" max="16128" width="13.7109375" style="33" customWidth="1"/>
    <col min="16129" max="16129" width="12.140625" style="33" customWidth="1"/>
    <col min="16130" max="16130" width="10.7109375" style="33" customWidth="1"/>
    <col min="16131" max="16131" width="9.5703125" style="33" customWidth="1"/>
    <col min="16132" max="16132" width="10.85546875" style="33" customWidth="1"/>
    <col min="16133" max="16133" width="9.140625" style="33" customWidth="1"/>
    <col min="16134" max="16134" width="10.85546875" style="33" customWidth="1"/>
    <col min="16135" max="16135" width="11" style="33" customWidth="1"/>
    <col min="16136" max="16136" width="14.7109375" style="33" customWidth="1"/>
    <col min="16137" max="16137" width="12" style="33" customWidth="1"/>
    <col min="16138" max="16138" width="6.7109375" style="33" customWidth="1"/>
    <col min="16139" max="16139" width="2" style="33" customWidth="1"/>
    <col min="16140" max="16143" width="12.140625" style="33" customWidth="1"/>
    <col min="16144" max="16144" width="11" style="33" customWidth="1"/>
    <col min="16145" max="16384" width="11.42578125" style="33"/>
  </cols>
  <sheetData>
    <row r="1" spans="1:20" ht="49.5" customHeight="1" x14ac:dyDescent="0.3">
      <c r="C1" s="4"/>
      <c r="D1" s="4"/>
      <c r="E1" s="19"/>
      <c r="G1" s="4"/>
      <c r="H1" s="19"/>
      <c r="L1" s="19"/>
      <c r="N1" s="4"/>
      <c r="O1" s="4"/>
      <c r="P1" s="19"/>
    </row>
    <row r="2" spans="1:20" ht="25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0" ht="41.25" customHeight="1" x14ac:dyDescent="0.2">
      <c r="A3" s="116" t="s">
        <v>73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7"/>
      <c r="R3" s="17"/>
      <c r="S3" s="17"/>
      <c r="T3" s="17"/>
    </row>
    <row r="4" spans="1:20" ht="17.25" customHeight="1" x14ac:dyDescent="0.2">
      <c r="A4" s="118">
        <v>2.5000000000000001E-2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20" ht="41.25" customHeight="1" x14ac:dyDescent="0.2">
      <c r="A5" s="97" t="s">
        <v>20</v>
      </c>
      <c r="B5" s="101" t="s">
        <v>8</v>
      </c>
      <c r="C5" s="101" t="s">
        <v>7</v>
      </c>
      <c r="D5" s="101" t="s">
        <v>1</v>
      </c>
      <c r="E5" s="101" t="s">
        <v>3</v>
      </c>
      <c r="F5" s="101" t="s">
        <v>4</v>
      </c>
      <c r="G5" s="101" t="s">
        <v>5</v>
      </c>
      <c r="H5" s="102" t="s">
        <v>6</v>
      </c>
      <c r="I5" s="120" t="s">
        <v>26</v>
      </c>
      <c r="J5" s="123" t="s">
        <v>20</v>
      </c>
      <c r="K5" s="97"/>
      <c r="L5" s="31" t="s">
        <v>2</v>
      </c>
      <c r="M5" s="120" t="s">
        <v>25</v>
      </c>
      <c r="N5" s="120" t="s">
        <v>23</v>
      </c>
      <c r="O5" s="120" t="s">
        <v>24</v>
      </c>
      <c r="P5" s="95" t="s">
        <v>27</v>
      </c>
    </row>
    <row r="6" spans="1:20" ht="16.5" customHeight="1" x14ac:dyDescent="0.2">
      <c r="A6" s="98"/>
      <c r="B6" s="5" t="s">
        <v>22</v>
      </c>
      <c r="C6" s="5"/>
      <c r="D6" s="5"/>
      <c r="E6" s="5"/>
      <c r="F6" s="5"/>
      <c r="G6" s="5"/>
      <c r="H6" s="6"/>
      <c r="I6" s="121"/>
      <c r="J6" s="124"/>
      <c r="K6" s="98"/>
      <c r="L6" s="7"/>
      <c r="M6" s="121"/>
      <c r="N6" s="121"/>
      <c r="O6" s="121"/>
      <c r="P6" s="96"/>
    </row>
    <row r="7" spans="1:20" ht="10.5" customHeight="1" x14ac:dyDescent="0.2">
      <c r="A7" s="8"/>
      <c r="B7" s="9"/>
      <c r="C7" s="9"/>
      <c r="D7" s="9"/>
      <c r="E7" s="9"/>
      <c r="F7" s="9"/>
      <c r="G7" s="9"/>
      <c r="H7" s="10"/>
      <c r="I7" s="122"/>
      <c r="J7" s="125"/>
      <c r="K7" s="99"/>
      <c r="L7" s="11"/>
      <c r="M7" s="12">
        <v>0.15</v>
      </c>
      <c r="N7" s="12">
        <v>7.5999999999999998E-2</v>
      </c>
      <c r="O7" s="12">
        <v>0.08</v>
      </c>
      <c r="P7" s="12">
        <f>SUM(M7:O7)</f>
        <v>0.30599999999999999</v>
      </c>
    </row>
    <row r="8" spans="1:20" ht="16.5" customHeight="1" x14ac:dyDescent="0.25">
      <c r="A8" s="2" t="s">
        <v>77</v>
      </c>
      <c r="B8" s="42">
        <v>592659</v>
      </c>
      <c r="C8" s="42">
        <v>2231233</v>
      </c>
      <c r="D8" s="42">
        <v>0</v>
      </c>
      <c r="E8" s="42">
        <v>127422</v>
      </c>
      <c r="F8" s="42">
        <v>97419</v>
      </c>
      <c r="G8" s="42">
        <v>214211</v>
      </c>
      <c r="H8" s="42">
        <v>19411</v>
      </c>
      <c r="I8" s="43">
        <f>SUM(B8:H8)</f>
        <v>3282355</v>
      </c>
      <c r="J8" s="2">
        <v>2</v>
      </c>
      <c r="K8" s="2"/>
      <c r="L8" s="15">
        <v>2843303</v>
      </c>
      <c r="M8" s="14">
        <v>426495</v>
      </c>
      <c r="N8" s="14">
        <v>216091</v>
      </c>
      <c r="O8" s="14">
        <v>227464</v>
      </c>
      <c r="P8" s="23">
        <v>870050</v>
      </c>
      <c r="Q8" s="34"/>
    </row>
    <row r="9" spans="1:20" ht="16.5" customHeight="1" x14ac:dyDescent="0.25">
      <c r="A9" s="24" t="s">
        <v>78</v>
      </c>
      <c r="B9" s="42">
        <v>625751</v>
      </c>
      <c r="C9" s="42">
        <v>1839877</v>
      </c>
      <c r="D9" s="42">
        <v>26627</v>
      </c>
      <c r="E9" s="42">
        <v>134536</v>
      </c>
      <c r="F9" s="42">
        <v>97811</v>
      </c>
      <c r="G9" s="42">
        <v>215002</v>
      </c>
      <c r="H9" s="42">
        <v>19411</v>
      </c>
      <c r="I9" s="43">
        <f t="shared" ref="I9:I52" si="0">SUM(B9:H9)</f>
        <v>2959015</v>
      </c>
      <c r="J9" s="24" t="s">
        <v>34</v>
      </c>
      <c r="K9" s="2"/>
      <c r="L9" s="15">
        <v>2511666</v>
      </c>
      <c r="M9" s="14">
        <v>376750</v>
      </c>
      <c r="N9" s="14">
        <v>190887</v>
      </c>
      <c r="O9" s="14">
        <v>200933</v>
      </c>
      <c r="P9" s="23">
        <v>768570</v>
      </c>
      <c r="Q9" s="34"/>
    </row>
    <row r="10" spans="1:20" ht="16.5" customHeight="1" x14ac:dyDescent="0.25">
      <c r="A10" s="24" t="s">
        <v>79</v>
      </c>
      <c r="B10" s="42">
        <v>590347</v>
      </c>
      <c r="C10" s="42">
        <v>1785082</v>
      </c>
      <c r="D10" s="42">
        <v>26627</v>
      </c>
      <c r="E10" s="42">
        <v>126925</v>
      </c>
      <c r="F10" s="42">
        <v>100394</v>
      </c>
      <c r="G10" s="42">
        <v>220003</v>
      </c>
      <c r="H10" s="42">
        <v>19411</v>
      </c>
      <c r="I10" s="43">
        <f t="shared" si="0"/>
        <v>2868789</v>
      </c>
      <c r="J10" s="24" t="s">
        <v>35</v>
      </c>
      <c r="K10" s="2"/>
      <c r="L10" s="15">
        <v>2421467</v>
      </c>
      <c r="M10" s="14">
        <v>363220</v>
      </c>
      <c r="N10" s="14">
        <v>184031</v>
      </c>
      <c r="O10" s="14">
        <v>193717</v>
      </c>
      <c r="P10" s="23">
        <v>740968</v>
      </c>
      <c r="Q10" s="34"/>
    </row>
    <row r="11" spans="1:20" ht="16.5" customHeight="1" x14ac:dyDescent="0.25">
      <c r="A11" s="24" t="s">
        <v>80</v>
      </c>
      <c r="B11" s="42">
        <v>556952</v>
      </c>
      <c r="C11" s="42">
        <v>1534236</v>
      </c>
      <c r="D11" s="42">
        <v>26627</v>
      </c>
      <c r="E11" s="42">
        <v>119745</v>
      </c>
      <c r="F11" s="42">
        <v>103021</v>
      </c>
      <c r="G11" s="42">
        <v>225024</v>
      </c>
      <c r="H11" s="42">
        <v>19411</v>
      </c>
      <c r="I11" s="43">
        <f t="shared" si="0"/>
        <v>2585016</v>
      </c>
      <c r="J11" s="24" t="s">
        <v>36</v>
      </c>
      <c r="K11" s="2"/>
      <c r="L11" s="15">
        <v>2137226</v>
      </c>
      <c r="M11" s="14">
        <v>320584</v>
      </c>
      <c r="N11" s="14">
        <v>162429</v>
      </c>
      <c r="O11" s="14">
        <v>170978</v>
      </c>
      <c r="P11" s="23">
        <v>653991</v>
      </c>
      <c r="Q11" s="34"/>
    </row>
    <row r="12" spans="1:20" ht="16.5" customHeight="1" x14ac:dyDescent="0.25">
      <c r="A12" s="24" t="s">
        <v>81</v>
      </c>
      <c r="B12" s="42">
        <v>525385</v>
      </c>
      <c r="C12" s="42">
        <v>1296547</v>
      </c>
      <c r="D12" s="42">
        <v>30620</v>
      </c>
      <c r="E12" s="42">
        <v>112958</v>
      </c>
      <c r="F12" s="42">
        <v>95851</v>
      </c>
      <c r="G12" s="42">
        <v>251525</v>
      </c>
      <c r="H12" s="42">
        <v>19411</v>
      </c>
      <c r="I12" s="43">
        <f t="shared" si="0"/>
        <v>2332297</v>
      </c>
      <c r="J12" s="24" t="s">
        <v>37</v>
      </c>
      <c r="K12" s="2"/>
      <c r="L12" s="15">
        <v>1871963</v>
      </c>
      <c r="M12" s="14">
        <v>280794</v>
      </c>
      <c r="N12" s="14">
        <v>142269</v>
      </c>
      <c r="O12" s="14">
        <v>149757</v>
      </c>
      <c r="P12" s="23">
        <v>572820</v>
      </c>
      <c r="Q12" s="34"/>
    </row>
    <row r="13" spans="1:20" ht="16.5" customHeight="1" x14ac:dyDescent="0.25">
      <c r="A13" s="24" t="s">
        <v>82</v>
      </c>
      <c r="B13" s="42">
        <v>484276</v>
      </c>
      <c r="C13" s="42">
        <v>972315</v>
      </c>
      <c r="D13" s="42">
        <v>30620</v>
      </c>
      <c r="E13" s="42">
        <v>104120</v>
      </c>
      <c r="F13" s="42">
        <v>71486</v>
      </c>
      <c r="G13" s="42">
        <v>173444</v>
      </c>
      <c r="H13" s="42">
        <v>19411</v>
      </c>
      <c r="I13" s="43">
        <f t="shared" si="0"/>
        <v>1855672</v>
      </c>
      <c r="J13" s="24" t="s">
        <v>38</v>
      </c>
      <c r="K13" s="2"/>
      <c r="L13" s="15">
        <v>1506622</v>
      </c>
      <c r="M13" s="14">
        <v>225993</v>
      </c>
      <c r="N13" s="14">
        <v>114503</v>
      </c>
      <c r="O13" s="14">
        <v>120530</v>
      </c>
      <c r="P13" s="23">
        <v>461026</v>
      </c>
      <c r="Q13" s="34"/>
    </row>
    <row r="14" spans="1:20" ht="16.5" customHeight="1" x14ac:dyDescent="0.25">
      <c r="A14" s="24" t="s">
        <v>83</v>
      </c>
      <c r="B14" s="42">
        <v>448365</v>
      </c>
      <c r="C14" s="42">
        <v>746536</v>
      </c>
      <c r="D14" s="42">
        <v>30620</v>
      </c>
      <c r="E14" s="42">
        <v>96398</v>
      </c>
      <c r="F14" s="42">
        <v>54542</v>
      </c>
      <c r="G14" s="42">
        <v>132295</v>
      </c>
      <c r="H14" s="42">
        <v>19411</v>
      </c>
      <c r="I14" s="43">
        <f t="shared" si="0"/>
        <v>1528167</v>
      </c>
      <c r="J14" s="24" t="s">
        <v>39</v>
      </c>
      <c r="K14" s="2"/>
      <c r="L14" s="15">
        <v>1244932</v>
      </c>
      <c r="M14" s="14">
        <v>186740</v>
      </c>
      <c r="N14" s="14">
        <v>94615</v>
      </c>
      <c r="O14" s="14">
        <v>99595</v>
      </c>
      <c r="P14" s="23">
        <v>380950</v>
      </c>
      <c r="Q14" s="34"/>
    </row>
    <row r="15" spans="1:20" ht="16.5" customHeight="1" x14ac:dyDescent="0.25">
      <c r="A15" s="24" t="s">
        <v>84</v>
      </c>
      <c r="B15" s="42">
        <v>415112</v>
      </c>
      <c r="C15" s="42">
        <v>573623</v>
      </c>
      <c r="D15" s="42">
        <v>30620</v>
      </c>
      <c r="E15" s="42">
        <v>89249</v>
      </c>
      <c r="F15" s="42">
        <v>41576</v>
      </c>
      <c r="G15" s="42">
        <v>100862</v>
      </c>
      <c r="H15" s="42">
        <v>19411</v>
      </c>
      <c r="I15" s="43">
        <f t="shared" si="0"/>
        <v>1270453</v>
      </c>
      <c r="J15" s="24" t="s">
        <v>40</v>
      </c>
      <c r="K15" s="2"/>
      <c r="L15" s="15">
        <v>1038766</v>
      </c>
      <c r="M15" s="14">
        <v>155815</v>
      </c>
      <c r="N15" s="14">
        <v>78946</v>
      </c>
      <c r="O15" s="14">
        <v>83101</v>
      </c>
      <c r="P15" s="23">
        <v>317862</v>
      </c>
      <c r="Q15" s="34"/>
      <c r="R15" s="34"/>
    </row>
    <row r="16" spans="1:20" ht="16.5" customHeight="1" x14ac:dyDescent="0.25">
      <c r="A16" s="24" t="s">
        <v>85</v>
      </c>
      <c r="B16" s="42">
        <v>525385</v>
      </c>
      <c r="C16" s="42">
        <v>1296547</v>
      </c>
      <c r="D16" s="42">
        <v>30620</v>
      </c>
      <c r="E16" s="42">
        <v>112958</v>
      </c>
      <c r="F16" s="42">
        <v>95851</v>
      </c>
      <c r="G16" s="42">
        <v>251525</v>
      </c>
      <c r="H16" s="42">
        <v>19411</v>
      </c>
      <c r="I16" s="43">
        <f t="shared" si="0"/>
        <v>2332297</v>
      </c>
      <c r="J16" s="24" t="s">
        <v>37</v>
      </c>
      <c r="K16" s="2"/>
      <c r="L16" s="15">
        <v>1871963</v>
      </c>
      <c r="M16" s="14">
        <v>280794</v>
      </c>
      <c r="N16" s="14">
        <v>142269</v>
      </c>
      <c r="O16" s="14">
        <v>149757</v>
      </c>
      <c r="P16" s="23">
        <v>572820</v>
      </c>
      <c r="Q16" s="34"/>
    </row>
    <row r="17" spans="1:18" ht="16.5" customHeight="1" x14ac:dyDescent="0.25">
      <c r="A17" s="24" t="s">
        <v>86</v>
      </c>
      <c r="B17" s="42">
        <v>484276</v>
      </c>
      <c r="C17" s="42">
        <v>972315</v>
      </c>
      <c r="D17" s="42">
        <v>30620</v>
      </c>
      <c r="E17" s="42">
        <v>104120</v>
      </c>
      <c r="F17" s="42">
        <v>71486</v>
      </c>
      <c r="G17" s="42">
        <v>173444</v>
      </c>
      <c r="H17" s="42">
        <v>19411</v>
      </c>
      <c r="I17" s="43">
        <f t="shared" si="0"/>
        <v>1855672</v>
      </c>
      <c r="J17" s="24" t="s">
        <v>38</v>
      </c>
      <c r="K17" s="2"/>
      <c r="L17" s="15">
        <v>1506622</v>
      </c>
      <c r="M17" s="14">
        <v>225993</v>
      </c>
      <c r="N17" s="14">
        <v>114503</v>
      </c>
      <c r="O17" s="14">
        <v>120530</v>
      </c>
      <c r="P17" s="23">
        <v>461026</v>
      </c>
      <c r="Q17" s="34"/>
    </row>
    <row r="18" spans="1:18" ht="16.5" customHeight="1" x14ac:dyDescent="0.25">
      <c r="A18" s="24" t="s">
        <v>87</v>
      </c>
      <c r="B18" s="42">
        <v>448365</v>
      </c>
      <c r="C18" s="42">
        <v>746536</v>
      </c>
      <c r="D18" s="42">
        <v>30620</v>
      </c>
      <c r="E18" s="42">
        <v>96398</v>
      </c>
      <c r="F18" s="42">
        <v>54542</v>
      </c>
      <c r="G18" s="42">
        <v>132295</v>
      </c>
      <c r="H18" s="42">
        <v>19411</v>
      </c>
      <c r="I18" s="43">
        <f t="shared" si="0"/>
        <v>1528167</v>
      </c>
      <c r="J18" s="24" t="s">
        <v>39</v>
      </c>
      <c r="K18" s="2"/>
      <c r="L18" s="15">
        <v>1244932</v>
      </c>
      <c r="M18" s="14">
        <v>186740</v>
      </c>
      <c r="N18" s="14">
        <v>94615</v>
      </c>
      <c r="O18" s="14">
        <v>99595</v>
      </c>
      <c r="P18" s="23">
        <v>380950</v>
      </c>
      <c r="Q18" s="34"/>
    </row>
    <row r="19" spans="1:18" ht="16.5" customHeight="1" x14ac:dyDescent="0.25">
      <c r="A19" s="24" t="s">
        <v>88</v>
      </c>
      <c r="B19" s="42">
        <v>415112</v>
      </c>
      <c r="C19" s="42">
        <v>573623</v>
      </c>
      <c r="D19" s="42">
        <v>30620</v>
      </c>
      <c r="E19" s="42">
        <v>89249</v>
      </c>
      <c r="F19" s="42">
        <v>41576</v>
      </c>
      <c r="G19" s="42">
        <v>100862</v>
      </c>
      <c r="H19" s="42">
        <v>19411</v>
      </c>
      <c r="I19" s="43">
        <f t="shared" si="0"/>
        <v>1270453</v>
      </c>
      <c r="J19" s="24" t="s">
        <v>40</v>
      </c>
      <c r="K19" s="2"/>
      <c r="L19" s="15">
        <v>1038766</v>
      </c>
      <c r="M19" s="14">
        <v>155815</v>
      </c>
      <c r="N19" s="14">
        <v>78946</v>
      </c>
      <c r="O19" s="14">
        <v>83101</v>
      </c>
      <c r="P19" s="23">
        <v>317862</v>
      </c>
      <c r="Q19" s="34"/>
      <c r="R19" s="34"/>
    </row>
    <row r="20" spans="1:18" ht="16.5" customHeight="1" x14ac:dyDescent="0.25">
      <c r="A20" s="24" t="s">
        <v>89</v>
      </c>
      <c r="B20" s="42">
        <v>384390</v>
      </c>
      <c r="C20" s="42">
        <v>433596</v>
      </c>
      <c r="D20" s="42">
        <v>30620</v>
      </c>
      <c r="E20" s="42">
        <v>82644</v>
      </c>
      <c r="F20" s="42">
        <v>31094</v>
      </c>
      <c r="G20" s="42">
        <v>75380</v>
      </c>
      <c r="H20" s="42">
        <v>19411</v>
      </c>
      <c r="I20" s="43">
        <f t="shared" si="0"/>
        <v>1057135</v>
      </c>
      <c r="J20" s="24" t="s">
        <v>42</v>
      </c>
      <c r="K20" s="2"/>
      <c r="L20" s="15">
        <v>868017</v>
      </c>
      <c r="M20" s="14">
        <v>130203</v>
      </c>
      <c r="N20" s="14">
        <v>65969</v>
      </c>
      <c r="O20" s="14">
        <v>69441</v>
      </c>
      <c r="P20" s="23">
        <v>265613</v>
      </c>
      <c r="Q20" s="34"/>
    </row>
    <row r="21" spans="1:18" ht="15.75" customHeight="1" x14ac:dyDescent="0.25">
      <c r="A21" s="24" t="s">
        <v>90</v>
      </c>
      <c r="B21" s="42">
        <v>355942</v>
      </c>
      <c r="C21" s="42">
        <v>327630</v>
      </c>
      <c r="D21" s="42">
        <v>30620</v>
      </c>
      <c r="E21" s="42">
        <v>76528</v>
      </c>
      <c r="F21" s="42">
        <v>23146</v>
      </c>
      <c r="G21" s="42">
        <v>56184</v>
      </c>
      <c r="H21" s="42">
        <v>19411</v>
      </c>
      <c r="I21" s="43">
        <f t="shared" si="0"/>
        <v>889461</v>
      </c>
      <c r="J21" s="24" t="s">
        <v>44</v>
      </c>
      <c r="K21" s="2"/>
      <c r="L21" s="15">
        <v>733603</v>
      </c>
      <c r="M21" s="14">
        <v>110040</v>
      </c>
      <c r="N21" s="14">
        <v>55754</v>
      </c>
      <c r="O21" s="14">
        <v>58688</v>
      </c>
      <c r="P21" s="23">
        <v>224482</v>
      </c>
      <c r="Q21" s="34"/>
      <c r="R21" s="34"/>
    </row>
    <row r="22" spans="1:18" ht="16.5" customHeight="1" x14ac:dyDescent="0.25">
      <c r="A22" s="24" t="s">
        <v>91</v>
      </c>
      <c r="B22" s="42">
        <v>448365</v>
      </c>
      <c r="C22" s="42">
        <v>746536</v>
      </c>
      <c r="D22" s="42">
        <v>30620</v>
      </c>
      <c r="E22" s="42">
        <v>96398</v>
      </c>
      <c r="F22" s="42">
        <v>54542</v>
      </c>
      <c r="G22" s="42">
        <v>132295</v>
      </c>
      <c r="H22" s="42">
        <v>19411</v>
      </c>
      <c r="I22" s="43">
        <f t="shared" si="0"/>
        <v>1528167</v>
      </c>
      <c r="J22" s="24" t="s">
        <v>39</v>
      </c>
      <c r="K22" s="2"/>
      <c r="L22" s="15">
        <v>1244932</v>
      </c>
      <c r="M22" s="14">
        <v>186740</v>
      </c>
      <c r="N22" s="14">
        <v>94615</v>
      </c>
      <c r="O22" s="14">
        <v>99595</v>
      </c>
      <c r="P22" s="23">
        <v>380950</v>
      </c>
      <c r="Q22" s="34"/>
    </row>
    <row r="23" spans="1:18" ht="16.5" customHeight="1" x14ac:dyDescent="0.25">
      <c r="A23" s="24" t="s">
        <v>92</v>
      </c>
      <c r="B23" s="42">
        <v>415112</v>
      </c>
      <c r="C23" s="42">
        <v>573623</v>
      </c>
      <c r="D23" s="42">
        <v>30620</v>
      </c>
      <c r="E23" s="42">
        <v>89249</v>
      </c>
      <c r="F23" s="42">
        <v>41576</v>
      </c>
      <c r="G23" s="42">
        <v>100862</v>
      </c>
      <c r="H23" s="42">
        <v>19411</v>
      </c>
      <c r="I23" s="43">
        <f t="shared" si="0"/>
        <v>1270453</v>
      </c>
      <c r="J23" s="24" t="s">
        <v>40</v>
      </c>
      <c r="K23" s="2"/>
      <c r="L23" s="15">
        <v>1038766</v>
      </c>
      <c r="M23" s="14">
        <v>155815</v>
      </c>
      <c r="N23" s="14">
        <v>78946</v>
      </c>
      <c r="O23" s="14">
        <v>83101</v>
      </c>
      <c r="P23" s="23">
        <v>317862</v>
      </c>
      <c r="Q23" s="34"/>
      <c r="R23" s="34"/>
    </row>
    <row r="24" spans="1:18" ht="16.5" customHeight="1" x14ac:dyDescent="0.25">
      <c r="A24" s="24" t="s">
        <v>93</v>
      </c>
      <c r="B24" s="42">
        <v>384390</v>
      </c>
      <c r="C24" s="42">
        <v>433596</v>
      </c>
      <c r="D24" s="42">
        <v>30620</v>
      </c>
      <c r="E24" s="42">
        <v>82644</v>
      </c>
      <c r="F24" s="42">
        <v>31094</v>
      </c>
      <c r="G24" s="42">
        <v>75380</v>
      </c>
      <c r="H24" s="42">
        <v>19411</v>
      </c>
      <c r="I24" s="43">
        <f t="shared" si="0"/>
        <v>1057135</v>
      </c>
      <c r="J24" s="24" t="s">
        <v>42</v>
      </c>
      <c r="K24" s="2"/>
      <c r="L24" s="15">
        <v>868017</v>
      </c>
      <c r="M24" s="14">
        <v>130203</v>
      </c>
      <c r="N24" s="14">
        <v>65969</v>
      </c>
      <c r="O24" s="14">
        <v>69441</v>
      </c>
      <c r="P24" s="23">
        <v>265613</v>
      </c>
      <c r="Q24" s="34"/>
    </row>
    <row r="25" spans="1:18" ht="15.75" customHeight="1" x14ac:dyDescent="0.25">
      <c r="A25" s="24" t="s">
        <v>94</v>
      </c>
      <c r="B25" s="42">
        <v>355942</v>
      </c>
      <c r="C25" s="42">
        <v>327630</v>
      </c>
      <c r="D25" s="42">
        <v>30620</v>
      </c>
      <c r="E25" s="42">
        <v>76528</v>
      </c>
      <c r="F25" s="42">
        <v>23146</v>
      </c>
      <c r="G25" s="42">
        <v>56184</v>
      </c>
      <c r="H25" s="42">
        <v>19411</v>
      </c>
      <c r="I25" s="43">
        <f t="shared" si="0"/>
        <v>889461</v>
      </c>
      <c r="J25" s="24" t="s">
        <v>44</v>
      </c>
      <c r="K25" s="2"/>
      <c r="L25" s="15">
        <v>733603</v>
      </c>
      <c r="M25" s="14">
        <v>110040</v>
      </c>
      <c r="N25" s="14">
        <v>55754</v>
      </c>
      <c r="O25" s="14">
        <v>58688</v>
      </c>
      <c r="P25" s="23">
        <v>224482</v>
      </c>
      <c r="Q25" s="34"/>
      <c r="R25" s="34"/>
    </row>
    <row r="26" spans="1:18" ht="16.5" customHeight="1" x14ac:dyDescent="0.25">
      <c r="A26" s="24" t="s">
        <v>95</v>
      </c>
      <c r="B26" s="42">
        <v>415112</v>
      </c>
      <c r="C26" s="42">
        <v>573623</v>
      </c>
      <c r="D26" s="42">
        <v>30620</v>
      </c>
      <c r="E26" s="42">
        <v>89249</v>
      </c>
      <c r="F26" s="42">
        <v>41576</v>
      </c>
      <c r="G26" s="42">
        <v>100862</v>
      </c>
      <c r="H26" s="42">
        <v>19411</v>
      </c>
      <c r="I26" s="43">
        <f t="shared" si="0"/>
        <v>1270453</v>
      </c>
      <c r="J26" s="24" t="s">
        <v>41</v>
      </c>
      <c r="K26" s="2"/>
      <c r="L26" s="15">
        <v>1038766</v>
      </c>
      <c r="M26" s="14">
        <v>155815</v>
      </c>
      <c r="N26" s="14">
        <v>78946</v>
      </c>
      <c r="O26" s="14">
        <v>83101</v>
      </c>
      <c r="P26" s="23">
        <v>317862</v>
      </c>
      <c r="Q26" s="34"/>
      <c r="R26" s="34"/>
    </row>
    <row r="27" spans="1:18" ht="16.5" customHeight="1" x14ac:dyDescent="0.25">
      <c r="A27" s="24" t="s">
        <v>96</v>
      </c>
      <c r="B27" s="42">
        <v>384390</v>
      </c>
      <c r="C27" s="42">
        <v>433596</v>
      </c>
      <c r="D27" s="42">
        <v>30620</v>
      </c>
      <c r="E27" s="42">
        <v>82644</v>
      </c>
      <c r="F27" s="42">
        <v>31094</v>
      </c>
      <c r="G27" s="42">
        <v>75380</v>
      </c>
      <c r="H27" s="42">
        <v>19411</v>
      </c>
      <c r="I27" s="43">
        <f t="shared" si="0"/>
        <v>1057135</v>
      </c>
      <c r="J27" s="24" t="s">
        <v>43</v>
      </c>
      <c r="K27" s="2"/>
      <c r="L27" s="15">
        <v>868017</v>
      </c>
      <c r="M27" s="14">
        <v>130203</v>
      </c>
      <c r="N27" s="14">
        <v>65969</v>
      </c>
      <c r="O27" s="14">
        <v>69441</v>
      </c>
      <c r="P27" s="23">
        <v>265613</v>
      </c>
      <c r="Q27" s="34"/>
    </row>
    <row r="28" spans="1:18" ht="16.5" customHeight="1" x14ac:dyDescent="0.25">
      <c r="A28" s="44" t="s">
        <v>97</v>
      </c>
      <c r="B28" s="42">
        <v>355942</v>
      </c>
      <c r="C28" s="42">
        <v>327630</v>
      </c>
      <c r="D28" s="42">
        <v>30620</v>
      </c>
      <c r="E28" s="42">
        <v>76528</v>
      </c>
      <c r="F28" s="42">
        <v>23146</v>
      </c>
      <c r="G28" s="42">
        <v>56184</v>
      </c>
      <c r="H28" s="42">
        <v>19411</v>
      </c>
      <c r="I28" s="43">
        <f t="shared" si="0"/>
        <v>889461</v>
      </c>
      <c r="J28" s="44" t="s">
        <v>33</v>
      </c>
      <c r="K28" s="2"/>
      <c r="L28" s="15">
        <v>733603</v>
      </c>
      <c r="M28" s="14">
        <v>110040</v>
      </c>
      <c r="N28" s="14">
        <v>55754</v>
      </c>
      <c r="O28" s="14">
        <v>58688</v>
      </c>
      <c r="P28" s="23">
        <v>224482</v>
      </c>
      <c r="Q28" s="34"/>
      <c r="R28" s="34"/>
    </row>
    <row r="29" spans="1:18" ht="16.5" customHeight="1" x14ac:dyDescent="0.25">
      <c r="A29" s="44" t="s">
        <v>98</v>
      </c>
      <c r="B29" s="42">
        <v>329575</v>
      </c>
      <c r="C29" s="42">
        <v>241833</v>
      </c>
      <c r="D29" s="42">
        <v>50588</v>
      </c>
      <c r="E29" s="42">
        <v>70858</v>
      </c>
      <c r="F29" s="42">
        <v>18488</v>
      </c>
      <c r="G29" s="42">
        <v>47517</v>
      </c>
      <c r="H29" s="42">
        <v>72237</v>
      </c>
      <c r="I29" s="43">
        <f t="shared" si="0"/>
        <v>831096</v>
      </c>
      <c r="J29" s="24" t="s">
        <v>29</v>
      </c>
      <c r="K29" s="2"/>
      <c r="L29" s="15">
        <v>694233</v>
      </c>
      <c r="M29" s="14">
        <v>104135</v>
      </c>
      <c r="N29" s="14">
        <v>52762</v>
      </c>
      <c r="O29" s="14">
        <v>55539</v>
      </c>
      <c r="P29" s="23">
        <v>212436</v>
      </c>
      <c r="Q29" s="34"/>
    </row>
    <row r="30" spans="1:18" ht="16.5" customHeight="1" x14ac:dyDescent="0.25">
      <c r="A30" s="44" t="s">
        <v>99</v>
      </c>
      <c r="B30" s="42">
        <v>305151</v>
      </c>
      <c r="C30" s="42">
        <v>179959</v>
      </c>
      <c r="D30" s="42">
        <v>50588</v>
      </c>
      <c r="E30" s="42">
        <v>65607</v>
      </c>
      <c r="F30" s="42">
        <v>13341</v>
      </c>
      <c r="G30" s="42">
        <v>35080</v>
      </c>
      <c r="H30" s="42">
        <v>70100</v>
      </c>
      <c r="I30" s="43">
        <f t="shared" si="0"/>
        <v>719826</v>
      </c>
      <c r="J30" s="24" t="s">
        <v>30</v>
      </c>
      <c r="K30" s="2"/>
      <c r="L30" s="15">
        <v>605798</v>
      </c>
      <c r="M30" s="14">
        <v>90870</v>
      </c>
      <c r="N30" s="14">
        <v>46041</v>
      </c>
      <c r="O30" s="14">
        <v>48464</v>
      </c>
      <c r="P30" s="23">
        <v>185375</v>
      </c>
      <c r="Q30" s="34"/>
    </row>
    <row r="31" spans="1:18" ht="16.5" customHeight="1" x14ac:dyDescent="0.25">
      <c r="A31" s="44" t="s">
        <v>100</v>
      </c>
      <c r="B31" s="42">
        <v>282500</v>
      </c>
      <c r="C31" s="42">
        <v>135938</v>
      </c>
      <c r="D31" s="42">
        <v>50588</v>
      </c>
      <c r="E31" s="42">
        <v>60737</v>
      </c>
      <c r="F31" s="42">
        <v>9863</v>
      </c>
      <c r="G31" s="42">
        <v>26450</v>
      </c>
      <c r="H31" s="42">
        <v>69540</v>
      </c>
      <c r="I31" s="43">
        <f t="shared" si="0"/>
        <v>635616</v>
      </c>
      <c r="J31" s="24" t="s">
        <v>9</v>
      </c>
      <c r="K31" s="2"/>
      <c r="L31" s="15">
        <v>538566</v>
      </c>
      <c r="M31" s="14">
        <v>80785</v>
      </c>
      <c r="N31" s="14">
        <v>40931</v>
      </c>
      <c r="O31" s="14">
        <v>43085</v>
      </c>
      <c r="P31" s="23">
        <v>164801</v>
      </c>
      <c r="Q31" s="34"/>
    </row>
    <row r="32" spans="1:18" ht="16.5" customHeight="1" x14ac:dyDescent="0.25">
      <c r="A32" s="24" t="s">
        <v>101</v>
      </c>
      <c r="B32" s="42">
        <v>261593</v>
      </c>
      <c r="C32" s="42">
        <v>109187</v>
      </c>
      <c r="D32" s="42">
        <v>50588</v>
      </c>
      <c r="E32" s="42">
        <v>56243</v>
      </c>
      <c r="F32" s="42">
        <v>7717</v>
      </c>
      <c r="G32" s="42">
        <v>20513</v>
      </c>
      <c r="H32" s="42">
        <v>59885</v>
      </c>
      <c r="I32" s="43">
        <f t="shared" si="0"/>
        <v>565726</v>
      </c>
      <c r="J32" s="24" t="s">
        <v>10</v>
      </c>
      <c r="K32" s="2"/>
      <c r="L32" s="15">
        <v>481253</v>
      </c>
      <c r="M32" s="14">
        <v>72188</v>
      </c>
      <c r="N32" s="14">
        <v>36575</v>
      </c>
      <c r="O32" s="14">
        <v>38500</v>
      </c>
      <c r="P32" s="23">
        <v>147263</v>
      </c>
      <c r="Q32" s="34"/>
    </row>
    <row r="33" spans="1:18" ht="16.5" customHeight="1" x14ac:dyDescent="0.25">
      <c r="A33" s="24" t="s">
        <v>102</v>
      </c>
      <c r="B33" s="42">
        <v>242170</v>
      </c>
      <c r="C33" s="42">
        <v>107234</v>
      </c>
      <c r="D33" s="42">
        <v>50588</v>
      </c>
      <c r="E33" s="42">
        <v>52067</v>
      </c>
      <c r="F33" s="42">
        <v>7497</v>
      </c>
      <c r="G33" s="42">
        <v>19978</v>
      </c>
      <c r="H33" s="42">
        <v>63093</v>
      </c>
      <c r="I33" s="43">
        <f t="shared" si="0"/>
        <v>542627</v>
      </c>
      <c r="J33" s="24" t="s">
        <v>11</v>
      </c>
      <c r="K33" s="2"/>
      <c r="L33" s="15">
        <v>463085</v>
      </c>
      <c r="M33" s="14">
        <v>69463</v>
      </c>
      <c r="N33" s="14">
        <v>35194</v>
      </c>
      <c r="O33" s="14">
        <v>37047</v>
      </c>
      <c r="P33" s="23">
        <v>141704</v>
      </c>
      <c r="Q33" s="34"/>
    </row>
    <row r="34" spans="1:18" ht="16.5" customHeight="1" x14ac:dyDescent="0.25">
      <c r="A34" s="44" t="s">
        <v>103</v>
      </c>
      <c r="B34" s="42">
        <v>355942</v>
      </c>
      <c r="C34" s="42">
        <v>327630</v>
      </c>
      <c r="D34" s="42">
        <v>30620</v>
      </c>
      <c r="E34" s="42">
        <v>76528</v>
      </c>
      <c r="F34" s="42">
        <v>23146</v>
      </c>
      <c r="G34" s="42">
        <v>56184</v>
      </c>
      <c r="H34" s="42">
        <v>19411</v>
      </c>
      <c r="I34" s="43">
        <f t="shared" si="0"/>
        <v>889461</v>
      </c>
      <c r="J34" s="44" t="s">
        <v>33</v>
      </c>
      <c r="K34" s="2"/>
      <c r="L34" s="15">
        <v>733603</v>
      </c>
      <c r="M34" s="14">
        <v>110040</v>
      </c>
      <c r="N34" s="14">
        <v>55754</v>
      </c>
      <c r="O34" s="14">
        <v>58688</v>
      </c>
      <c r="P34" s="23">
        <v>224482</v>
      </c>
      <c r="Q34" s="34"/>
      <c r="R34" s="34"/>
    </row>
    <row r="35" spans="1:18" ht="16.5" customHeight="1" x14ac:dyDescent="0.25">
      <c r="A35" s="44" t="s">
        <v>104</v>
      </c>
      <c r="B35" s="42">
        <v>329575</v>
      </c>
      <c r="C35" s="42">
        <v>241833</v>
      </c>
      <c r="D35" s="42">
        <v>50588</v>
      </c>
      <c r="E35" s="42">
        <v>70858</v>
      </c>
      <c r="F35" s="42">
        <v>18488</v>
      </c>
      <c r="G35" s="42">
        <v>47517</v>
      </c>
      <c r="H35" s="42">
        <v>72237</v>
      </c>
      <c r="I35" s="43">
        <f t="shared" si="0"/>
        <v>831096</v>
      </c>
      <c r="J35" s="24" t="s">
        <v>29</v>
      </c>
      <c r="K35" s="2"/>
      <c r="L35" s="15">
        <v>694233</v>
      </c>
      <c r="M35" s="14">
        <v>104135</v>
      </c>
      <c r="N35" s="14">
        <v>52762</v>
      </c>
      <c r="O35" s="14">
        <v>55539</v>
      </c>
      <c r="P35" s="23">
        <v>212436</v>
      </c>
      <c r="Q35" s="34"/>
    </row>
    <row r="36" spans="1:18" ht="16.5" customHeight="1" x14ac:dyDescent="0.25">
      <c r="A36" s="44" t="s">
        <v>105</v>
      </c>
      <c r="B36" s="42">
        <v>305151</v>
      </c>
      <c r="C36" s="42">
        <v>179959</v>
      </c>
      <c r="D36" s="42">
        <v>50588</v>
      </c>
      <c r="E36" s="42">
        <v>65607</v>
      </c>
      <c r="F36" s="42">
        <v>13341</v>
      </c>
      <c r="G36" s="42">
        <v>35080</v>
      </c>
      <c r="H36" s="42">
        <v>70100</v>
      </c>
      <c r="I36" s="43">
        <f t="shared" ref="I36" si="1">SUM(B36:H36)</f>
        <v>719826</v>
      </c>
      <c r="J36" s="24" t="s">
        <v>30</v>
      </c>
      <c r="K36" s="2"/>
      <c r="L36" s="15">
        <v>605798</v>
      </c>
      <c r="M36" s="14">
        <v>90870</v>
      </c>
      <c r="N36" s="14">
        <v>46041</v>
      </c>
      <c r="O36" s="14">
        <v>48464</v>
      </c>
      <c r="P36" s="23">
        <v>185375</v>
      </c>
      <c r="Q36" s="34"/>
    </row>
    <row r="37" spans="1:18" ht="16.5" customHeight="1" x14ac:dyDescent="0.25">
      <c r="A37" s="44" t="s">
        <v>108</v>
      </c>
      <c r="B37" s="42">
        <v>282500</v>
      </c>
      <c r="C37" s="42">
        <v>135938</v>
      </c>
      <c r="D37" s="42">
        <v>50588</v>
      </c>
      <c r="E37" s="42">
        <v>60737</v>
      </c>
      <c r="F37" s="42">
        <v>9863</v>
      </c>
      <c r="G37" s="42">
        <v>26450</v>
      </c>
      <c r="H37" s="42">
        <v>69540</v>
      </c>
      <c r="I37" s="43">
        <f t="shared" si="0"/>
        <v>635616</v>
      </c>
      <c r="J37" s="24" t="s">
        <v>9</v>
      </c>
      <c r="K37" s="2"/>
      <c r="L37" s="15">
        <v>538566</v>
      </c>
      <c r="M37" s="14">
        <v>80785</v>
      </c>
      <c r="N37" s="14">
        <v>40931</v>
      </c>
      <c r="O37" s="14">
        <v>43085</v>
      </c>
      <c r="P37" s="23">
        <v>164801</v>
      </c>
      <c r="Q37" s="34"/>
    </row>
    <row r="38" spans="1:18" ht="16.5" customHeight="1" x14ac:dyDescent="0.25">
      <c r="A38" s="24" t="s">
        <v>121</v>
      </c>
      <c r="B38" s="42">
        <v>261593</v>
      </c>
      <c r="C38" s="42">
        <v>109187</v>
      </c>
      <c r="D38" s="42">
        <v>50588</v>
      </c>
      <c r="E38" s="42">
        <v>56243</v>
      </c>
      <c r="F38" s="42">
        <v>7717</v>
      </c>
      <c r="G38" s="42">
        <v>20513</v>
      </c>
      <c r="H38" s="42">
        <v>59885</v>
      </c>
      <c r="I38" s="43">
        <f t="shared" si="0"/>
        <v>565726</v>
      </c>
      <c r="J38" s="24" t="s">
        <v>10</v>
      </c>
      <c r="K38" s="2"/>
      <c r="L38" s="15">
        <v>481253</v>
      </c>
      <c r="M38" s="14">
        <v>72188</v>
      </c>
      <c r="N38" s="14">
        <v>36575</v>
      </c>
      <c r="O38" s="14">
        <v>38500</v>
      </c>
      <c r="P38" s="23">
        <v>147263</v>
      </c>
      <c r="Q38" s="34"/>
    </row>
    <row r="39" spans="1:18" ht="16.5" customHeight="1" x14ac:dyDescent="0.25">
      <c r="A39" s="24" t="s">
        <v>113</v>
      </c>
      <c r="B39" s="42">
        <v>242170</v>
      </c>
      <c r="C39" s="42">
        <v>107234</v>
      </c>
      <c r="D39" s="42">
        <v>50588</v>
      </c>
      <c r="E39" s="42">
        <v>52067</v>
      </c>
      <c r="F39" s="42">
        <v>7497</v>
      </c>
      <c r="G39" s="42">
        <v>19978</v>
      </c>
      <c r="H39" s="42">
        <v>63093</v>
      </c>
      <c r="I39" s="43">
        <f t="shared" si="0"/>
        <v>542627</v>
      </c>
      <c r="J39" s="24" t="s">
        <v>11</v>
      </c>
      <c r="K39" s="2"/>
      <c r="L39" s="15">
        <v>463085</v>
      </c>
      <c r="M39" s="14">
        <v>69463</v>
      </c>
      <c r="N39" s="14">
        <v>35194</v>
      </c>
      <c r="O39" s="14">
        <v>37047</v>
      </c>
      <c r="P39" s="23">
        <v>141704</v>
      </c>
      <c r="Q39" s="34"/>
    </row>
    <row r="40" spans="1:18" ht="16.5" customHeight="1" x14ac:dyDescent="0.25">
      <c r="A40" s="24" t="s">
        <v>116</v>
      </c>
      <c r="B40" s="42">
        <v>224239</v>
      </c>
      <c r="C40" s="42">
        <v>82910</v>
      </c>
      <c r="D40" s="42">
        <v>50588</v>
      </c>
      <c r="E40" s="42">
        <v>48212</v>
      </c>
      <c r="F40" s="42">
        <v>5376</v>
      </c>
      <c r="G40" s="42">
        <v>14397</v>
      </c>
      <c r="H40" s="42">
        <v>58697</v>
      </c>
      <c r="I40" s="43">
        <f t="shared" si="0"/>
        <v>484419</v>
      </c>
      <c r="J40" s="24" t="s">
        <v>12</v>
      </c>
      <c r="K40" s="2"/>
      <c r="L40" s="15">
        <v>416434</v>
      </c>
      <c r="M40" s="14">
        <v>62465</v>
      </c>
      <c r="N40" s="14">
        <v>31649</v>
      </c>
      <c r="O40" s="14">
        <v>33315</v>
      </c>
      <c r="P40" s="23">
        <v>127429</v>
      </c>
      <c r="Q40" s="34"/>
    </row>
    <row r="41" spans="1:18" ht="16.5" customHeight="1" x14ac:dyDescent="0.25">
      <c r="A41" s="24" t="s">
        <v>118</v>
      </c>
      <c r="B41" s="42">
        <v>207634</v>
      </c>
      <c r="C41" s="42">
        <v>80293</v>
      </c>
      <c r="D41" s="42">
        <v>50588</v>
      </c>
      <c r="E41" s="42">
        <v>44642</v>
      </c>
      <c r="F41" s="42">
        <v>4860</v>
      </c>
      <c r="G41" s="42">
        <v>13165</v>
      </c>
      <c r="H41" s="42">
        <v>58697</v>
      </c>
      <c r="I41" s="43">
        <f t="shared" si="0"/>
        <v>459879</v>
      </c>
      <c r="J41" s="24" t="s">
        <v>13</v>
      </c>
      <c r="K41" s="2"/>
      <c r="L41" s="15">
        <v>397212</v>
      </c>
      <c r="M41" s="14">
        <v>59582</v>
      </c>
      <c r="N41" s="14">
        <v>30188</v>
      </c>
      <c r="O41" s="14">
        <v>31777</v>
      </c>
      <c r="P41" s="23">
        <v>121547</v>
      </c>
      <c r="Q41" s="34"/>
    </row>
    <row r="42" spans="1:18" ht="16.5" customHeight="1" x14ac:dyDescent="0.25">
      <c r="A42" s="39" t="s">
        <v>106</v>
      </c>
      <c r="B42" s="42">
        <v>305151</v>
      </c>
      <c r="C42" s="42">
        <v>179959</v>
      </c>
      <c r="D42" s="42">
        <v>50588</v>
      </c>
      <c r="E42" s="42">
        <v>61031</v>
      </c>
      <c r="F42" s="42">
        <v>13341</v>
      </c>
      <c r="G42" s="42">
        <v>35080</v>
      </c>
      <c r="H42" s="42">
        <v>70100</v>
      </c>
      <c r="I42" s="43">
        <f t="shared" si="0"/>
        <v>715250</v>
      </c>
      <c r="J42" s="39" t="s">
        <v>28</v>
      </c>
      <c r="K42" s="100"/>
      <c r="L42" s="15">
        <v>605798</v>
      </c>
      <c r="M42" s="14">
        <v>90870</v>
      </c>
      <c r="N42" s="14">
        <v>46041</v>
      </c>
      <c r="O42" s="14">
        <v>48464</v>
      </c>
      <c r="P42" s="23">
        <v>185375</v>
      </c>
      <c r="Q42" s="34"/>
    </row>
    <row r="43" spans="1:18" ht="16.5" customHeight="1" x14ac:dyDescent="0.25">
      <c r="A43" s="24" t="s">
        <v>109</v>
      </c>
      <c r="B43" s="42">
        <v>282500</v>
      </c>
      <c r="C43" s="42">
        <v>135938</v>
      </c>
      <c r="D43" s="42">
        <v>50588</v>
      </c>
      <c r="E43" s="42">
        <v>56500</v>
      </c>
      <c r="F43" s="42">
        <v>9863</v>
      </c>
      <c r="G43" s="42">
        <v>26450</v>
      </c>
      <c r="H43" s="42">
        <v>69540</v>
      </c>
      <c r="I43" s="43">
        <f t="shared" si="0"/>
        <v>631379</v>
      </c>
      <c r="J43" s="24" t="s">
        <v>14</v>
      </c>
      <c r="K43" s="2"/>
      <c r="L43" s="15">
        <v>538566</v>
      </c>
      <c r="M43" s="14">
        <v>80785</v>
      </c>
      <c r="N43" s="14">
        <v>40931</v>
      </c>
      <c r="O43" s="14">
        <v>43085</v>
      </c>
      <c r="P43" s="23">
        <v>164801</v>
      </c>
      <c r="Q43" s="34"/>
    </row>
    <row r="44" spans="1:18" ht="16.5" customHeight="1" x14ac:dyDescent="0.25">
      <c r="A44" s="24" t="s">
        <v>111</v>
      </c>
      <c r="B44" s="42">
        <v>261593</v>
      </c>
      <c r="C44" s="42">
        <v>109187</v>
      </c>
      <c r="D44" s="42">
        <v>50588</v>
      </c>
      <c r="E44" s="42">
        <v>52319</v>
      </c>
      <c r="F44" s="42">
        <v>7717</v>
      </c>
      <c r="G44" s="42">
        <v>20513</v>
      </c>
      <c r="H44" s="42">
        <v>59885</v>
      </c>
      <c r="I44" s="43">
        <f t="shared" si="0"/>
        <v>561802</v>
      </c>
      <c r="J44" s="24" t="s">
        <v>15</v>
      </c>
      <c r="K44" s="2"/>
      <c r="L44" s="15">
        <v>481253</v>
      </c>
      <c r="M44" s="14">
        <v>72188</v>
      </c>
      <c r="N44" s="14">
        <v>36575</v>
      </c>
      <c r="O44" s="14">
        <v>38500</v>
      </c>
      <c r="P44" s="23">
        <v>147263</v>
      </c>
      <c r="Q44" s="34"/>
    </row>
    <row r="45" spans="1:18" ht="16.5" customHeight="1" x14ac:dyDescent="0.25">
      <c r="A45" s="24" t="s">
        <v>114</v>
      </c>
      <c r="B45" s="42">
        <v>242170</v>
      </c>
      <c r="C45" s="42">
        <v>107234</v>
      </c>
      <c r="D45" s="42">
        <v>50588</v>
      </c>
      <c r="E45" s="42">
        <v>48434</v>
      </c>
      <c r="F45" s="42">
        <v>7497</v>
      </c>
      <c r="G45" s="42">
        <v>19978</v>
      </c>
      <c r="H45" s="42">
        <v>63093</v>
      </c>
      <c r="I45" s="43">
        <f t="shared" si="0"/>
        <v>538994</v>
      </c>
      <c r="J45" s="24" t="s">
        <v>16</v>
      </c>
      <c r="K45" s="2"/>
      <c r="L45" s="15">
        <v>463085</v>
      </c>
      <c r="M45" s="14">
        <v>69463</v>
      </c>
      <c r="N45" s="14">
        <v>35194</v>
      </c>
      <c r="O45" s="14">
        <v>37047</v>
      </c>
      <c r="P45" s="23">
        <v>141704</v>
      </c>
      <c r="Q45" s="34"/>
    </row>
    <row r="46" spans="1:18" ht="16.5" customHeight="1" x14ac:dyDescent="0.25">
      <c r="A46" s="39" t="s">
        <v>107</v>
      </c>
      <c r="B46" s="42">
        <v>305151</v>
      </c>
      <c r="C46" s="42">
        <v>179959</v>
      </c>
      <c r="D46" s="42">
        <v>50588</v>
      </c>
      <c r="E46" s="42">
        <v>61031</v>
      </c>
      <c r="F46" s="42">
        <v>13341</v>
      </c>
      <c r="G46" s="42">
        <v>35080</v>
      </c>
      <c r="H46" s="42">
        <v>70100</v>
      </c>
      <c r="I46" s="43">
        <f t="shared" si="0"/>
        <v>715250</v>
      </c>
      <c r="J46" s="39" t="s">
        <v>28</v>
      </c>
      <c r="K46" s="100"/>
      <c r="L46" s="15">
        <v>605798</v>
      </c>
      <c r="M46" s="14">
        <v>90870</v>
      </c>
      <c r="N46" s="14">
        <v>46041</v>
      </c>
      <c r="O46" s="14">
        <v>48464</v>
      </c>
      <c r="P46" s="23">
        <v>185375</v>
      </c>
      <c r="Q46" s="34"/>
    </row>
    <row r="47" spans="1:18" ht="16.5" customHeight="1" x14ac:dyDescent="0.25">
      <c r="A47" s="24" t="s">
        <v>110</v>
      </c>
      <c r="B47" s="42">
        <v>282500</v>
      </c>
      <c r="C47" s="42">
        <v>135938</v>
      </c>
      <c r="D47" s="42">
        <v>50588</v>
      </c>
      <c r="E47" s="42">
        <v>56500</v>
      </c>
      <c r="F47" s="42">
        <v>9863</v>
      </c>
      <c r="G47" s="42">
        <v>26450</v>
      </c>
      <c r="H47" s="42">
        <v>69540</v>
      </c>
      <c r="I47" s="43">
        <f t="shared" si="0"/>
        <v>631379</v>
      </c>
      <c r="J47" s="24" t="s">
        <v>14</v>
      </c>
      <c r="K47" s="2"/>
      <c r="L47" s="15">
        <v>538566</v>
      </c>
      <c r="M47" s="14">
        <v>80785</v>
      </c>
      <c r="N47" s="14">
        <v>40931</v>
      </c>
      <c r="O47" s="14">
        <v>43085</v>
      </c>
      <c r="P47" s="23">
        <v>164801</v>
      </c>
      <c r="Q47" s="34"/>
    </row>
    <row r="48" spans="1:18" ht="16.5" customHeight="1" x14ac:dyDescent="0.25">
      <c r="A48" s="24" t="s">
        <v>112</v>
      </c>
      <c r="B48" s="42">
        <v>261593</v>
      </c>
      <c r="C48" s="42">
        <v>109187</v>
      </c>
      <c r="D48" s="42">
        <v>50588</v>
      </c>
      <c r="E48" s="42">
        <v>52319</v>
      </c>
      <c r="F48" s="42">
        <v>7717</v>
      </c>
      <c r="G48" s="42">
        <v>20513</v>
      </c>
      <c r="H48" s="42">
        <v>59885</v>
      </c>
      <c r="I48" s="43">
        <f t="shared" si="0"/>
        <v>561802</v>
      </c>
      <c r="J48" s="24" t="s">
        <v>15</v>
      </c>
      <c r="K48" s="2"/>
      <c r="L48" s="15">
        <v>481253</v>
      </c>
      <c r="M48" s="14">
        <v>72188</v>
      </c>
      <c r="N48" s="14">
        <v>36575</v>
      </c>
      <c r="O48" s="14">
        <v>38500</v>
      </c>
      <c r="P48" s="23">
        <v>147263</v>
      </c>
      <c r="Q48" s="34"/>
    </row>
    <row r="49" spans="1:17" ht="16.5" customHeight="1" x14ac:dyDescent="0.25">
      <c r="A49" s="24" t="s">
        <v>115</v>
      </c>
      <c r="B49" s="42">
        <v>242170</v>
      </c>
      <c r="C49" s="42">
        <v>107234</v>
      </c>
      <c r="D49" s="42">
        <v>50588</v>
      </c>
      <c r="E49" s="42">
        <v>48434</v>
      </c>
      <c r="F49" s="42">
        <v>7497</v>
      </c>
      <c r="G49" s="42">
        <v>19978</v>
      </c>
      <c r="H49" s="42">
        <v>63093</v>
      </c>
      <c r="I49" s="43">
        <f t="shared" si="0"/>
        <v>538994</v>
      </c>
      <c r="J49" s="24" t="s">
        <v>16</v>
      </c>
      <c r="K49" s="2"/>
      <c r="L49" s="15">
        <v>463085</v>
      </c>
      <c r="M49" s="14">
        <v>69463</v>
      </c>
      <c r="N49" s="14">
        <v>35194</v>
      </c>
      <c r="O49" s="14">
        <v>37047</v>
      </c>
      <c r="P49" s="23">
        <v>141704</v>
      </c>
      <c r="Q49" s="34"/>
    </row>
    <row r="50" spans="1:17" ht="16.5" customHeight="1" x14ac:dyDescent="0.25">
      <c r="A50" s="24" t="s">
        <v>117</v>
      </c>
      <c r="B50" s="42">
        <v>224239</v>
      </c>
      <c r="C50" s="42">
        <v>82910</v>
      </c>
      <c r="D50" s="42">
        <v>50588</v>
      </c>
      <c r="E50" s="42">
        <v>44848</v>
      </c>
      <c r="F50" s="42">
        <v>5376</v>
      </c>
      <c r="G50" s="42">
        <v>14397</v>
      </c>
      <c r="H50" s="42">
        <v>58697</v>
      </c>
      <c r="I50" s="43">
        <f t="shared" si="0"/>
        <v>481055</v>
      </c>
      <c r="J50" s="24" t="s">
        <v>17</v>
      </c>
      <c r="K50" s="2"/>
      <c r="L50" s="15">
        <v>416434</v>
      </c>
      <c r="M50" s="14">
        <v>62465</v>
      </c>
      <c r="N50" s="14">
        <v>31649</v>
      </c>
      <c r="O50" s="14">
        <v>33315</v>
      </c>
      <c r="P50" s="23">
        <v>127429</v>
      </c>
      <c r="Q50" s="34"/>
    </row>
    <row r="51" spans="1:17" ht="16.5" customHeight="1" x14ac:dyDescent="0.25">
      <c r="A51" s="24" t="s">
        <v>119</v>
      </c>
      <c r="B51" s="42">
        <v>207634</v>
      </c>
      <c r="C51" s="42">
        <v>80293</v>
      </c>
      <c r="D51" s="42">
        <v>50588</v>
      </c>
      <c r="E51" s="42">
        <v>41527</v>
      </c>
      <c r="F51" s="42">
        <v>4860</v>
      </c>
      <c r="G51" s="42">
        <v>13165</v>
      </c>
      <c r="H51" s="42">
        <v>58697</v>
      </c>
      <c r="I51" s="43">
        <f t="shared" si="0"/>
        <v>456764</v>
      </c>
      <c r="J51" s="24" t="s">
        <v>18</v>
      </c>
      <c r="K51" s="2"/>
      <c r="L51" s="15">
        <v>397212</v>
      </c>
      <c r="M51" s="14">
        <v>59582</v>
      </c>
      <c r="N51" s="14">
        <v>30188</v>
      </c>
      <c r="O51" s="14">
        <v>31777</v>
      </c>
      <c r="P51" s="23">
        <v>121547</v>
      </c>
      <c r="Q51" s="34"/>
    </row>
    <row r="52" spans="1:17" ht="16.5" customHeight="1" x14ac:dyDescent="0.25">
      <c r="A52" s="24" t="s">
        <v>120</v>
      </c>
      <c r="B52" s="42">
        <v>194055</v>
      </c>
      <c r="C52" s="42">
        <v>87819</v>
      </c>
      <c r="D52" s="42">
        <v>50588</v>
      </c>
      <c r="E52" s="42">
        <v>38811</v>
      </c>
      <c r="F52" s="42">
        <v>4937</v>
      </c>
      <c r="G52" s="42">
        <v>13348</v>
      </c>
      <c r="H52" s="42">
        <v>61180</v>
      </c>
      <c r="I52" s="43">
        <f t="shared" si="0"/>
        <v>450738</v>
      </c>
      <c r="J52" s="24" t="s">
        <v>31</v>
      </c>
      <c r="K52" s="2"/>
      <c r="L52" s="15">
        <v>393642</v>
      </c>
      <c r="M52" s="14">
        <v>59046</v>
      </c>
      <c r="N52" s="14">
        <v>29917</v>
      </c>
      <c r="O52" s="14">
        <v>31491</v>
      </c>
      <c r="P52" s="23">
        <v>120454</v>
      </c>
      <c r="Q52" s="34"/>
    </row>
    <row r="53" spans="1:17" x14ac:dyDescent="0.2">
      <c r="B53" s="22"/>
      <c r="C53" s="22"/>
      <c r="D53" s="22"/>
      <c r="E53" s="22"/>
      <c r="F53" s="22"/>
      <c r="G53" s="22"/>
      <c r="H53" s="22"/>
      <c r="I53" s="40">
        <f>SUM(I8:I52)</f>
        <v>50284162</v>
      </c>
      <c r="J53" s="3"/>
      <c r="K53" s="3"/>
    </row>
    <row r="54" spans="1:17" ht="15" x14ac:dyDescent="0.25">
      <c r="B54" s="18"/>
      <c r="C54" s="18"/>
      <c r="D54" s="18"/>
      <c r="E54" s="18"/>
      <c r="F54" s="18"/>
      <c r="G54" s="18"/>
      <c r="H54" s="18"/>
      <c r="I54" s="41"/>
    </row>
    <row r="55" spans="1:17" ht="15" x14ac:dyDescent="0.25">
      <c r="B55" s="18"/>
      <c r="F55" s="20"/>
      <c r="G55" s="115"/>
      <c r="H55" s="115"/>
      <c r="I55" s="16">
        <f>'Tabla 2017'!$L$36*1.025</f>
        <v>42375605.349999994</v>
      </c>
    </row>
    <row r="56" spans="1:17" x14ac:dyDescent="0.2">
      <c r="H56" s="20"/>
    </row>
  </sheetData>
  <mergeCells count="8">
    <mergeCell ref="G55:H55"/>
    <mergeCell ref="A3:P3"/>
    <mergeCell ref="A4:P4"/>
    <mergeCell ref="I5:I7"/>
    <mergeCell ref="J5:J7"/>
    <mergeCell ref="M5:M6"/>
    <mergeCell ref="N5:N6"/>
    <mergeCell ref="O5:O6"/>
  </mergeCells>
  <printOptions horizontalCentered="1" gridLines="1"/>
  <pageMargins left="0" right="0" top="0.39370078740157483" bottom="0.39370078740157483" header="0" footer="0"/>
  <pageSetup paperSize="258" scale="75" fitToHeight="0" orientation="landscape" r:id="rId1"/>
  <headerFooter alignWithMargins="0">
    <oddFooter>&amp;L&amp;Z&amp;F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tabSelected="1" zoomScaleNormal="100" workbookViewId="0"/>
  </sheetViews>
  <sheetFormatPr baseColWidth="10" defaultRowHeight="12.75" x14ac:dyDescent="0.2"/>
  <cols>
    <col min="1" max="1" width="2" style="33" customWidth="1"/>
    <col min="2" max="2" width="28" style="33" customWidth="1"/>
    <col min="3" max="3" width="7.140625" style="33" bestFit="1" customWidth="1"/>
    <col min="4" max="4" width="22.5703125" style="33" customWidth="1"/>
    <col min="5" max="5" width="10.85546875" style="21" customWidth="1"/>
    <col min="6" max="6" width="13.7109375" style="33" customWidth="1"/>
    <col min="7" max="7" width="12.140625" style="33" customWidth="1"/>
    <col min="8" max="8" width="10.7109375" style="33" customWidth="1"/>
    <col min="9" max="9" width="9.5703125" style="33" customWidth="1"/>
    <col min="10" max="10" width="10.85546875" style="33" customWidth="1"/>
    <col min="11" max="11" width="9.140625" style="33" customWidth="1"/>
    <col min="12" max="12" width="10.85546875" style="33" customWidth="1"/>
    <col min="13" max="13" width="10.5703125" style="33" customWidth="1"/>
    <col min="14" max="14" width="11" style="33" customWidth="1"/>
    <col min="15" max="15" width="14.7109375" style="21" customWidth="1"/>
    <col min="16" max="16" width="6.7109375" style="33" customWidth="1"/>
    <col min="17" max="20" width="12.140625" style="33" customWidth="1"/>
    <col min="21" max="21" width="11" style="33" customWidth="1"/>
    <col min="22" max="257" width="11.42578125" style="33"/>
    <col min="258" max="258" width="5.28515625" style="33" customWidth="1"/>
    <col min="259" max="259" width="10.85546875" style="33" customWidth="1"/>
    <col min="260" max="261" width="13.7109375" style="33" customWidth="1"/>
    <col min="262" max="262" width="12.140625" style="33" customWidth="1"/>
    <col min="263" max="263" width="10.7109375" style="33" customWidth="1"/>
    <col min="264" max="264" width="9.5703125" style="33" customWidth="1"/>
    <col min="265" max="265" width="10.85546875" style="33" customWidth="1"/>
    <col min="266" max="266" width="9.140625" style="33" customWidth="1"/>
    <col min="267" max="267" width="10.85546875" style="33" customWidth="1"/>
    <col min="268" max="268" width="11" style="33" customWidth="1"/>
    <col min="269" max="269" width="14.7109375" style="33" customWidth="1"/>
    <col min="270" max="270" width="12" style="33" customWidth="1"/>
    <col min="271" max="271" width="6.7109375" style="33" customWidth="1"/>
    <col min="272" max="272" width="2" style="33" customWidth="1"/>
    <col min="273" max="276" width="12.140625" style="33" customWidth="1"/>
    <col min="277" max="277" width="11" style="33" customWidth="1"/>
    <col min="278" max="513" width="11.42578125" style="33"/>
    <col min="514" max="514" width="5.28515625" style="33" customWidth="1"/>
    <col min="515" max="515" width="10.85546875" style="33" customWidth="1"/>
    <col min="516" max="517" width="13.7109375" style="33" customWidth="1"/>
    <col min="518" max="518" width="12.140625" style="33" customWidth="1"/>
    <col min="519" max="519" width="10.7109375" style="33" customWidth="1"/>
    <col min="520" max="520" width="9.5703125" style="33" customWidth="1"/>
    <col min="521" max="521" width="10.85546875" style="33" customWidth="1"/>
    <col min="522" max="522" width="9.140625" style="33" customWidth="1"/>
    <col min="523" max="523" width="10.85546875" style="33" customWidth="1"/>
    <col min="524" max="524" width="11" style="33" customWidth="1"/>
    <col min="525" max="525" width="14.7109375" style="33" customWidth="1"/>
    <col min="526" max="526" width="12" style="33" customWidth="1"/>
    <col min="527" max="527" width="6.7109375" style="33" customWidth="1"/>
    <col min="528" max="528" width="2" style="33" customWidth="1"/>
    <col min="529" max="532" width="12.140625" style="33" customWidth="1"/>
    <col min="533" max="533" width="11" style="33" customWidth="1"/>
    <col min="534" max="769" width="11.42578125" style="33"/>
    <col min="770" max="770" width="5.28515625" style="33" customWidth="1"/>
    <col min="771" max="771" width="10.85546875" style="33" customWidth="1"/>
    <col min="772" max="773" width="13.7109375" style="33" customWidth="1"/>
    <col min="774" max="774" width="12.140625" style="33" customWidth="1"/>
    <col min="775" max="775" width="10.7109375" style="33" customWidth="1"/>
    <col min="776" max="776" width="9.5703125" style="33" customWidth="1"/>
    <col min="777" max="777" width="10.85546875" style="33" customWidth="1"/>
    <col min="778" max="778" width="9.140625" style="33" customWidth="1"/>
    <col min="779" max="779" width="10.85546875" style="33" customWidth="1"/>
    <col min="780" max="780" width="11" style="33" customWidth="1"/>
    <col min="781" max="781" width="14.7109375" style="33" customWidth="1"/>
    <col min="782" max="782" width="12" style="33" customWidth="1"/>
    <col min="783" max="783" width="6.7109375" style="33" customWidth="1"/>
    <col min="784" max="784" width="2" style="33" customWidth="1"/>
    <col min="785" max="788" width="12.140625" style="33" customWidth="1"/>
    <col min="789" max="789" width="11" style="33" customWidth="1"/>
    <col min="790" max="1025" width="11.42578125" style="33"/>
    <col min="1026" max="1026" width="5.28515625" style="33" customWidth="1"/>
    <col min="1027" max="1027" width="10.85546875" style="33" customWidth="1"/>
    <col min="1028" max="1029" width="13.7109375" style="33" customWidth="1"/>
    <col min="1030" max="1030" width="12.140625" style="33" customWidth="1"/>
    <col min="1031" max="1031" width="10.7109375" style="33" customWidth="1"/>
    <col min="1032" max="1032" width="9.5703125" style="33" customWidth="1"/>
    <col min="1033" max="1033" width="10.85546875" style="33" customWidth="1"/>
    <col min="1034" max="1034" width="9.140625" style="33" customWidth="1"/>
    <col min="1035" max="1035" width="10.85546875" style="33" customWidth="1"/>
    <col min="1036" max="1036" width="11" style="33" customWidth="1"/>
    <col min="1037" max="1037" width="14.7109375" style="33" customWidth="1"/>
    <col min="1038" max="1038" width="12" style="33" customWidth="1"/>
    <col min="1039" max="1039" width="6.7109375" style="33" customWidth="1"/>
    <col min="1040" max="1040" width="2" style="33" customWidth="1"/>
    <col min="1041" max="1044" width="12.140625" style="33" customWidth="1"/>
    <col min="1045" max="1045" width="11" style="33" customWidth="1"/>
    <col min="1046" max="1281" width="11.42578125" style="33"/>
    <col min="1282" max="1282" width="5.28515625" style="33" customWidth="1"/>
    <col min="1283" max="1283" width="10.85546875" style="33" customWidth="1"/>
    <col min="1284" max="1285" width="13.7109375" style="33" customWidth="1"/>
    <col min="1286" max="1286" width="12.140625" style="33" customWidth="1"/>
    <col min="1287" max="1287" width="10.7109375" style="33" customWidth="1"/>
    <col min="1288" max="1288" width="9.5703125" style="33" customWidth="1"/>
    <col min="1289" max="1289" width="10.85546875" style="33" customWidth="1"/>
    <col min="1290" max="1290" width="9.140625" style="33" customWidth="1"/>
    <col min="1291" max="1291" width="10.85546875" style="33" customWidth="1"/>
    <col min="1292" max="1292" width="11" style="33" customWidth="1"/>
    <col min="1293" max="1293" width="14.7109375" style="33" customWidth="1"/>
    <col min="1294" max="1294" width="12" style="33" customWidth="1"/>
    <col min="1295" max="1295" width="6.7109375" style="33" customWidth="1"/>
    <col min="1296" max="1296" width="2" style="33" customWidth="1"/>
    <col min="1297" max="1300" width="12.140625" style="33" customWidth="1"/>
    <col min="1301" max="1301" width="11" style="33" customWidth="1"/>
    <col min="1302" max="1537" width="11.42578125" style="33"/>
    <col min="1538" max="1538" width="5.28515625" style="33" customWidth="1"/>
    <col min="1539" max="1539" width="10.85546875" style="33" customWidth="1"/>
    <col min="1540" max="1541" width="13.7109375" style="33" customWidth="1"/>
    <col min="1542" max="1542" width="12.140625" style="33" customWidth="1"/>
    <col min="1543" max="1543" width="10.7109375" style="33" customWidth="1"/>
    <col min="1544" max="1544" width="9.5703125" style="33" customWidth="1"/>
    <col min="1545" max="1545" width="10.85546875" style="33" customWidth="1"/>
    <col min="1546" max="1546" width="9.140625" style="33" customWidth="1"/>
    <col min="1547" max="1547" width="10.85546875" style="33" customWidth="1"/>
    <col min="1548" max="1548" width="11" style="33" customWidth="1"/>
    <col min="1549" max="1549" width="14.7109375" style="33" customWidth="1"/>
    <col min="1550" max="1550" width="12" style="33" customWidth="1"/>
    <col min="1551" max="1551" width="6.7109375" style="33" customWidth="1"/>
    <col min="1552" max="1552" width="2" style="33" customWidth="1"/>
    <col min="1553" max="1556" width="12.140625" style="33" customWidth="1"/>
    <col min="1557" max="1557" width="11" style="33" customWidth="1"/>
    <col min="1558" max="1793" width="11.42578125" style="33"/>
    <col min="1794" max="1794" width="5.28515625" style="33" customWidth="1"/>
    <col min="1795" max="1795" width="10.85546875" style="33" customWidth="1"/>
    <col min="1796" max="1797" width="13.7109375" style="33" customWidth="1"/>
    <col min="1798" max="1798" width="12.140625" style="33" customWidth="1"/>
    <col min="1799" max="1799" width="10.7109375" style="33" customWidth="1"/>
    <col min="1800" max="1800" width="9.5703125" style="33" customWidth="1"/>
    <col min="1801" max="1801" width="10.85546875" style="33" customWidth="1"/>
    <col min="1802" max="1802" width="9.140625" style="33" customWidth="1"/>
    <col min="1803" max="1803" width="10.85546875" style="33" customWidth="1"/>
    <col min="1804" max="1804" width="11" style="33" customWidth="1"/>
    <col min="1805" max="1805" width="14.7109375" style="33" customWidth="1"/>
    <col min="1806" max="1806" width="12" style="33" customWidth="1"/>
    <col min="1807" max="1807" width="6.7109375" style="33" customWidth="1"/>
    <col min="1808" max="1808" width="2" style="33" customWidth="1"/>
    <col min="1809" max="1812" width="12.140625" style="33" customWidth="1"/>
    <col min="1813" max="1813" width="11" style="33" customWidth="1"/>
    <col min="1814" max="2049" width="11.42578125" style="33"/>
    <col min="2050" max="2050" width="5.28515625" style="33" customWidth="1"/>
    <col min="2051" max="2051" width="10.85546875" style="33" customWidth="1"/>
    <col min="2052" max="2053" width="13.7109375" style="33" customWidth="1"/>
    <col min="2054" max="2054" width="12.140625" style="33" customWidth="1"/>
    <col min="2055" max="2055" width="10.7109375" style="33" customWidth="1"/>
    <col min="2056" max="2056" width="9.5703125" style="33" customWidth="1"/>
    <col min="2057" max="2057" width="10.85546875" style="33" customWidth="1"/>
    <col min="2058" max="2058" width="9.140625" style="33" customWidth="1"/>
    <col min="2059" max="2059" width="10.85546875" style="33" customWidth="1"/>
    <col min="2060" max="2060" width="11" style="33" customWidth="1"/>
    <col min="2061" max="2061" width="14.7109375" style="33" customWidth="1"/>
    <col min="2062" max="2062" width="12" style="33" customWidth="1"/>
    <col min="2063" max="2063" width="6.7109375" style="33" customWidth="1"/>
    <col min="2064" max="2064" width="2" style="33" customWidth="1"/>
    <col min="2065" max="2068" width="12.140625" style="33" customWidth="1"/>
    <col min="2069" max="2069" width="11" style="33" customWidth="1"/>
    <col min="2070" max="2305" width="11.42578125" style="33"/>
    <col min="2306" max="2306" width="5.28515625" style="33" customWidth="1"/>
    <col min="2307" max="2307" width="10.85546875" style="33" customWidth="1"/>
    <col min="2308" max="2309" width="13.7109375" style="33" customWidth="1"/>
    <col min="2310" max="2310" width="12.140625" style="33" customWidth="1"/>
    <col min="2311" max="2311" width="10.7109375" style="33" customWidth="1"/>
    <col min="2312" max="2312" width="9.5703125" style="33" customWidth="1"/>
    <col min="2313" max="2313" width="10.85546875" style="33" customWidth="1"/>
    <col min="2314" max="2314" width="9.140625" style="33" customWidth="1"/>
    <col min="2315" max="2315" width="10.85546875" style="33" customWidth="1"/>
    <col min="2316" max="2316" width="11" style="33" customWidth="1"/>
    <col min="2317" max="2317" width="14.7109375" style="33" customWidth="1"/>
    <col min="2318" max="2318" width="12" style="33" customWidth="1"/>
    <col min="2319" max="2319" width="6.7109375" style="33" customWidth="1"/>
    <col min="2320" max="2320" width="2" style="33" customWidth="1"/>
    <col min="2321" max="2324" width="12.140625" style="33" customWidth="1"/>
    <col min="2325" max="2325" width="11" style="33" customWidth="1"/>
    <col min="2326" max="2561" width="11.42578125" style="33"/>
    <col min="2562" max="2562" width="5.28515625" style="33" customWidth="1"/>
    <col min="2563" max="2563" width="10.85546875" style="33" customWidth="1"/>
    <col min="2564" max="2565" width="13.7109375" style="33" customWidth="1"/>
    <col min="2566" max="2566" width="12.140625" style="33" customWidth="1"/>
    <col min="2567" max="2567" width="10.7109375" style="33" customWidth="1"/>
    <col min="2568" max="2568" width="9.5703125" style="33" customWidth="1"/>
    <col min="2569" max="2569" width="10.85546875" style="33" customWidth="1"/>
    <col min="2570" max="2570" width="9.140625" style="33" customWidth="1"/>
    <col min="2571" max="2571" width="10.85546875" style="33" customWidth="1"/>
    <col min="2572" max="2572" width="11" style="33" customWidth="1"/>
    <col min="2573" max="2573" width="14.7109375" style="33" customWidth="1"/>
    <col min="2574" max="2574" width="12" style="33" customWidth="1"/>
    <col min="2575" max="2575" width="6.7109375" style="33" customWidth="1"/>
    <col min="2576" max="2576" width="2" style="33" customWidth="1"/>
    <col min="2577" max="2580" width="12.140625" style="33" customWidth="1"/>
    <col min="2581" max="2581" width="11" style="33" customWidth="1"/>
    <col min="2582" max="2817" width="11.42578125" style="33"/>
    <col min="2818" max="2818" width="5.28515625" style="33" customWidth="1"/>
    <col min="2819" max="2819" width="10.85546875" style="33" customWidth="1"/>
    <col min="2820" max="2821" width="13.7109375" style="33" customWidth="1"/>
    <col min="2822" max="2822" width="12.140625" style="33" customWidth="1"/>
    <col min="2823" max="2823" width="10.7109375" style="33" customWidth="1"/>
    <col min="2824" max="2824" width="9.5703125" style="33" customWidth="1"/>
    <col min="2825" max="2825" width="10.85546875" style="33" customWidth="1"/>
    <col min="2826" max="2826" width="9.140625" style="33" customWidth="1"/>
    <col min="2827" max="2827" width="10.85546875" style="33" customWidth="1"/>
    <col min="2828" max="2828" width="11" style="33" customWidth="1"/>
    <col min="2829" max="2829" width="14.7109375" style="33" customWidth="1"/>
    <col min="2830" max="2830" width="12" style="33" customWidth="1"/>
    <col min="2831" max="2831" width="6.7109375" style="33" customWidth="1"/>
    <col min="2832" max="2832" width="2" style="33" customWidth="1"/>
    <col min="2833" max="2836" width="12.140625" style="33" customWidth="1"/>
    <col min="2837" max="2837" width="11" style="33" customWidth="1"/>
    <col min="2838" max="3073" width="11.42578125" style="33"/>
    <col min="3074" max="3074" width="5.28515625" style="33" customWidth="1"/>
    <col min="3075" max="3075" width="10.85546875" style="33" customWidth="1"/>
    <col min="3076" max="3077" width="13.7109375" style="33" customWidth="1"/>
    <col min="3078" max="3078" width="12.140625" style="33" customWidth="1"/>
    <col min="3079" max="3079" width="10.7109375" style="33" customWidth="1"/>
    <col min="3080" max="3080" width="9.5703125" style="33" customWidth="1"/>
    <col min="3081" max="3081" width="10.85546875" style="33" customWidth="1"/>
    <col min="3082" max="3082" width="9.140625" style="33" customWidth="1"/>
    <col min="3083" max="3083" width="10.85546875" style="33" customWidth="1"/>
    <col min="3084" max="3084" width="11" style="33" customWidth="1"/>
    <col min="3085" max="3085" width="14.7109375" style="33" customWidth="1"/>
    <col min="3086" max="3086" width="12" style="33" customWidth="1"/>
    <col min="3087" max="3087" width="6.7109375" style="33" customWidth="1"/>
    <col min="3088" max="3088" width="2" style="33" customWidth="1"/>
    <col min="3089" max="3092" width="12.140625" style="33" customWidth="1"/>
    <col min="3093" max="3093" width="11" style="33" customWidth="1"/>
    <col min="3094" max="3329" width="11.42578125" style="33"/>
    <col min="3330" max="3330" width="5.28515625" style="33" customWidth="1"/>
    <col min="3331" max="3331" width="10.85546875" style="33" customWidth="1"/>
    <col min="3332" max="3333" width="13.7109375" style="33" customWidth="1"/>
    <col min="3334" max="3334" width="12.140625" style="33" customWidth="1"/>
    <col min="3335" max="3335" width="10.7109375" style="33" customWidth="1"/>
    <col min="3336" max="3336" width="9.5703125" style="33" customWidth="1"/>
    <col min="3337" max="3337" width="10.85546875" style="33" customWidth="1"/>
    <col min="3338" max="3338" width="9.140625" style="33" customWidth="1"/>
    <col min="3339" max="3339" width="10.85546875" style="33" customWidth="1"/>
    <col min="3340" max="3340" width="11" style="33" customWidth="1"/>
    <col min="3341" max="3341" width="14.7109375" style="33" customWidth="1"/>
    <col min="3342" max="3342" width="12" style="33" customWidth="1"/>
    <col min="3343" max="3343" width="6.7109375" style="33" customWidth="1"/>
    <col min="3344" max="3344" width="2" style="33" customWidth="1"/>
    <col min="3345" max="3348" width="12.140625" style="33" customWidth="1"/>
    <col min="3349" max="3349" width="11" style="33" customWidth="1"/>
    <col min="3350" max="3585" width="11.42578125" style="33"/>
    <col min="3586" max="3586" width="5.28515625" style="33" customWidth="1"/>
    <col min="3587" max="3587" width="10.85546875" style="33" customWidth="1"/>
    <col min="3588" max="3589" width="13.7109375" style="33" customWidth="1"/>
    <col min="3590" max="3590" width="12.140625" style="33" customWidth="1"/>
    <col min="3591" max="3591" width="10.7109375" style="33" customWidth="1"/>
    <col min="3592" max="3592" width="9.5703125" style="33" customWidth="1"/>
    <col min="3593" max="3593" width="10.85546875" style="33" customWidth="1"/>
    <col min="3594" max="3594" width="9.140625" style="33" customWidth="1"/>
    <col min="3595" max="3595" width="10.85546875" style="33" customWidth="1"/>
    <col min="3596" max="3596" width="11" style="33" customWidth="1"/>
    <col min="3597" max="3597" width="14.7109375" style="33" customWidth="1"/>
    <col min="3598" max="3598" width="12" style="33" customWidth="1"/>
    <col min="3599" max="3599" width="6.7109375" style="33" customWidth="1"/>
    <col min="3600" max="3600" width="2" style="33" customWidth="1"/>
    <col min="3601" max="3604" width="12.140625" style="33" customWidth="1"/>
    <col min="3605" max="3605" width="11" style="33" customWidth="1"/>
    <col min="3606" max="3841" width="11.42578125" style="33"/>
    <col min="3842" max="3842" width="5.28515625" style="33" customWidth="1"/>
    <col min="3843" max="3843" width="10.85546875" style="33" customWidth="1"/>
    <col min="3844" max="3845" width="13.7109375" style="33" customWidth="1"/>
    <col min="3846" max="3846" width="12.140625" style="33" customWidth="1"/>
    <col min="3847" max="3847" width="10.7109375" style="33" customWidth="1"/>
    <col min="3848" max="3848" width="9.5703125" style="33" customWidth="1"/>
    <col min="3849" max="3849" width="10.85546875" style="33" customWidth="1"/>
    <col min="3850" max="3850" width="9.140625" style="33" customWidth="1"/>
    <col min="3851" max="3851" width="10.85546875" style="33" customWidth="1"/>
    <col min="3852" max="3852" width="11" style="33" customWidth="1"/>
    <col min="3853" max="3853" width="14.7109375" style="33" customWidth="1"/>
    <col min="3854" max="3854" width="12" style="33" customWidth="1"/>
    <col min="3855" max="3855" width="6.7109375" style="33" customWidth="1"/>
    <col min="3856" max="3856" width="2" style="33" customWidth="1"/>
    <col min="3857" max="3860" width="12.140625" style="33" customWidth="1"/>
    <col min="3861" max="3861" width="11" style="33" customWidth="1"/>
    <col min="3862" max="4097" width="11.42578125" style="33"/>
    <col min="4098" max="4098" width="5.28515625" style="33" customWidth="1"/>
    <col min="4099" max="4099" width="10.85546875" style="33" customWidth="1"/>
    <col min="4100" max="4101" width="13.7109375" style="33" customWidth="1"/>
    <col min="4102" max="4102" width="12.140625" style="33" customWidth="1"/>
    <col min="4103" max="4103" width="10.7109375" style="33" customWidth="1"/>
    <col min="4104" max="4104" width="9.5703125" style="33" customWidth="1"/>
    <col min="4105" max="4105" width="10.85546875" style="33" customWidth="1"/>
    <col min="4106" max="4106" width="9.140625" style="33" customWidth="1"/>
    <col min="4107" max="4107" width="10.85546875" style="33" customWidth="1"/>
    <col min="4108" max="4108" width="11" style="33" customWidth="1"/>
    <col min="4109" max="4109" width="14.7109375" style="33" customWidth="1"/>
    <col min="4110" max="4110" width="12" style="33" customWidth="1"/>
    <col min="4111" max="4111" width="6.7109375" style="33" customWidth="1"/>
    <col min="4112" max="4112" width="2" style="33" customWidth="1"/>
    <col min="4113" max="4116" width="12.140625" style="33" customWidth="1"/>
    <col min="4117" max="4117" width="11" style="33" customWidth="1"/>
    <col min="4118" max="4353" width="11.42578125" style="33"/>
    <col min="4354" max="4354" width="5.28515625" style="33" customWidth="1"/>
    <col min="4355" max="4355" width="10.85546875" style="33" customWidth="1"/>
    <col min="4356" max="4357" width="13.7109375" style="33" customWidth="1"/>
    <col min="4358" max="4358" width="12.140625" style="33" customWidth="1"/>
    <col min="4359" max="4359" width="10.7109375" style="33" customWidth="1"/>
    <col min="4360" max="4360" width="9.5703125" style="33" customWidth="1"/>
    <col min="4361" max="4361" width="10.85546875" style="33" customWidth="1"/>
    <col min="4362" max="4362" width="9.140625" style="33" customWidth="1"/>
    <col min="4363" max="4363" width="10.85546875" style="33" customWidth="1"/>
    <col min="4364" max="4364" width="11" style="33" customWidth="1"/>
    <col min="4365" max="4365" width="14.7109375" style="33" customWidth="1"/>
    <col min="4366" max="4366" width="12" style="33" customWidth="1"/>
    <col min="4367" max="4367" width="6.7109375" style="33" customWidth="1"/>
    <col min="4368" max="4368" width="2" style="33" customWidth="1"/>
    <col min="4369" max="4372" width="12.140625" style="33" customWidth="1"/>
    <col min="4373" max="4373" width="11" style="33" customWidth="1"/>
    <col min="4374" max="4609" width="11.42578125" style="33"/>
    <col min="4610" max="4610" width="5.28515625" style="33" customWidth="1"/>
    <col min="4611" max="4611" width="10.85546875" style="33" customWidth="1"/>
    <col min="4612" max="4613" width="13.7109375" style="33" customWidth="1"/>
    <col min="4614" max="4614" width="12.140625" style="33" customWidth="1"/>
    <col min="4615" max="4615" width="10.7109375" style="33" customWidth="1"/>
    <col min="4616" max="4616" width="9.5703125" style="33" customWidth="1"/>
    <col min="4617" max="4617" width="10.85546875" style="33" customWidth="1"/>
    <col min="4618" max="4618" width="9.140625" style="33" customWidth="1"/>
    <col min="4619" max="4619" width="10.85546875" style="33" customWidth="1"/>
    <col min="4620" max="4620" width="11" style="33" customWidth="1"/>
    <col min="4621" max="4621" width="14.7109375" style="33" customWidth="1"/>
    <col min="4622" max="4622" width="12" style="33" customWidth="1"/>
    <col min="4623" max="4623" width="6.7109375" style="33" customWidth="1"/>
    <col min="4624" max="4624" width="2" style="33" customWidth="1"/>
    <col min="4625" max="4628" width="12.140625" style="33" customWidth="1"/>
    <col min="4629" max="4629" width="11" style="33" customWidth="1"/>
    <col min="4630" max="4865" width="11.42578125" style="33"/>
    <col min="4866" max="4866" width="5.28515625" style="33" customWidth="1"/>
    <col min="4867" max="4867" width="10.85546875" style="33" customWidth="1"/>
    <col min="4868" max="4869" width="13.7109375" style="33" customWidth="1"/>
    <col min="4870" max="4870" width="12.140625" style="33" customWidth="1"/>
    <col min="4871" max="4871" width="10.7109375" style="33" customWidth="1"/>
    <col min="4872" max="4872" width="9.5703125" style="33" customWidth="1"/>
    <col min="4873" max="4873" width="10.85546875" style="33" customWidth="1"/>
    <col min="4874" max="4874" width="9.140625" style="33" customWidth="1"/>
    <col min="4875" max="4875" width="10.85546875" style="33" customWidth="1"/>
    <col min="4876" max="4876" width="11" style="33" customWidth="1"/>
    <col min="4877" max="4877" width="14.7109375" style="33" customWidth="1"/>
    <col min="4878" max="4878" width="12" style="33" customWidth="1"/>
    <col min="4879" max="4879" width="6.7109375" style="33" customWidth="1"/>
    <col min="4880" max="4880" width="2" style="33" customWidth="1"/>
    <col min="4881" max="4884" width="12.140625" style="33" customWidth="1"/>
    <col min="4885" max="4885" width="11" style="33" customWidth="1"/>
    <col min="4886" max="5121" width="11.42578125" style="33"/>
    <col min="5122" max="5122" width="5.28515625" style="33" customWidth="1"/>
    <col min="5123" max="5123" width="10.85546875" style="33" customWidth="1"/>
    <col min="5124" max="5125" width="13.7109375" style="33" customWidth="1"/>
    <col min="5126" max="5126" width="12.140625" style="33" customWidth="1"/>
    <col min="5127" max="5127" width="10.7109375" style="33" customWidth="1"/>
    <col min="5128" max="5128" width="9.5703125" style="33" customWidth="1"/>
    <col min="5129" max="5129" width="10.85546875" style="33" customWidth="1"/>
    <col min="5130" max="5130" width="9.140625" style="33" customWidth="1"/>
    <col min="5131" max="5131" width="10.85546875" style="33" customWidth="1"/>
    <col min="5132" max="5132" width="11" style="33" customWidth="1"/>
    <col min="5133" max="5133" width="14.7109375" style="33" customWidth="1"/>
    <col min="5134" max="5134" width="12" style="33" customWidth="1"/>
    <col min="5135" max="5135" width="6.7109375" style="33" customWidth="1"/>
    <col min="5136" max="5136" width="2" style="33" customWidth="1"/>
    <col min="5137" max="5140" width="12.140625" style="33" customWidth="1"/>
    <col min="5141" max="5141" width="11" style="33" customWidth="1"/>
    <col min="5142" max="5377" width="11.42578125" style="33"/>
    <col min="5378" max="5378" width="5.28515625" style="33" customWidth="1"/>
    <col min="5379" max="5379" width="10.85546875" style="33" customWidth="1"/>
    <col min="5380" max="5381" width="13.7109375" style="33" customWidth="1"/>
    <col min="5382" max="5382" width="12.140625" style="33" customWidth="1"/>
    <col min="5383" max="5383" width="10.7109375" style="33" customWidth="1"/>
    <col min="5384" max="5384" width="9.5703125" style="33" customWidth="1"/>
    <col min="5385" max="5385" width="10.85546875" style="33" customWidth="1"/>
    <col min="5386" max="5386" width="9.140625" style="33" customWidth="1"/>
    <col min="5387" max="5387" width="10.85546875" style="33" customWidth="1"/>
    <col min="5388" max="5388" width="11" style="33" customWidth="1"/>
    <col min="5389" max="5389" width="14.7109375" style="33" customWidth="1"/>
    <col min="5390" max="5390" width="12" style="33" customWidth="1"/>
    <col min="5391" max="5391" width="6.7109375" style="33" customWidth="1"/>
    <col min="5392" max="5392" width="2" style="33" customWidth="1"/>
    <col min="5393" max="5396" width="12.140625" style="33" customWidth="1"/>
    <col min="5397" max="5397" width="11" style="33" customWidth="1"/>
    <col min="5398" max="5633" width="11.42578125" style="33"/>
    <col min="5634" max="5634" width="5.28515625" style="33" customWidth="1"/>
    <col min="5635" max="5635" width="10.85546875" style="33" customWidth="1"/>
    <col min="5636" max="5637" width="13.7109375" style="33" customWidth="1"/>
    <col min="5638" max="5638" width="12.140625" style="33" customWidth="1"/>
    <col min="5639" max="5639" width="10.7109375" style="33" customWidth="1"/>
    <col min="5640" max="5640" width="9.5703125" style="33" customWidth="1"/>
    <col min="5641" max="5641" width="10.85546875" style="33" customWidth="1"/>
    <col min="5642" max="5642" width="9.140625" style="33" customWidth="1"/>
    <col min="5643" max="5643" width="10.85546875" style="33" customWidth="1"/>
    <col min="5644" max="5644" width="11" style="33" customWidth="1"/>
    <col min="5645" max="5645" width="14.7109375" style="33" customWidth="1"/>
    <col min="5646" max="5646" width="12" style="33" customWidth="1"/>
    <col min="5647" max="5647" width="6.7109375" style="33" customWidth="1"/>
    <col min="5648" max="5648" width="2" style="33" customWidth="1"/>
    <col min="5649" max="5652" width="12.140625" style="33" customWidth="1"/>
    <col min="5653" max="5653" width="11" style="33" customWidth="1"/>
    <col min="5654" max="5889" width="11.42578125" style="33"/>
    <col min="5890" max="5890" width="5.28515625" style="33" customWidth="1"/>
    <col min="5891" max="5891" width="10.85546875" style="33" customWidth="1"/>
    <col min="5892" max="5893" width="13.7109375" style="33" customWidth="1"/>
    <col min="5894" max="5894" width="12.140625" style="33" customWidth="1"/>
    <col min="5895" max="5895" width="10.7109375" style="33" customWidth="1"/>
    <col min="5896" max="5896" width="9.5703125" style="33" customWidth="1"/>
    <col min="5897" max="5897" width="10.85546875" style="33" customWidth="1"/>
    <col min="5898" max="5898" width="9.140625" style="33" customWidth="1"/>
    <col min="5899" max="5899" width="10.85546875" style="33" customWidth="1"/>
    <col min="5900" max="5900" width="11" style="33" customWidth="1"/>
    <col min="5901" max="5901" width="14.7109375" style="33" customWidth="1"/>
    <col min="5902" max="5902" width="12" style="33" customWidth="1"/>
    <col min="5903" max="5903" width="6.7109375" style="33" customWidth="1"/>
    <col min="5904" max="5904" width="2" style="33" customWidth="1"/>
    <col min="5905" max="5908" width="12.140625" style="33" customWidth="1"/>
    <col min="5909" max="5909" width="11" style="33" customWidth="1"/>
    <col min="5910" max="6145" width="11.42578125" style="33"/>
    <col min="6146" max="6146" width="5.28515625" style="33" customWidth="1"/>
    <col min="6147" max="6147" width="10.85546875" style="33" customWidth="1"/>
    <col min="6148" max="6149" width="13.7109375" style="33" customWidth="1"/>
    <col min="6150" max="6150" width="12.140625" style="33" customWidth="1"/>
    <col min="6151" max="6151" width="10.7109375" style="33" customWidth="1"/>
    <col min="6152" max="6152" width="9.5703125" style="33" customWidth="1"/>
    <col min="6153" max="6153" width="10.85546875" style="33" customWidth="1"/>
    <col min="6154" max="6154" width="9.140625" style="33" customWidth="1"/>
    <col min="6155" max="6155" width="10.85546875" style="33" customWidth="1"/>
    <col min="6156" max="6156" width="11" style="33" customWidth="1"/>
    <col min="6157" max="6157" width="14.7109375" style="33" customWidth="1"/>
    <col min="6158" max="6158" width="12" style="33" customWidth="1"/>
    <col min="6159" max="6159" width="6.7109375" style="33" customWidth="1"/>
    <col min="6160" max="6160" width="2" style="33" customWidth="1"/>
    <col min="6161" max="6164" width="12.140625" style="33" customWidth="1"/>
    <col min="6165" max="6165" width="11" style="33" customWidth="1"/>
    <col min="6166" max="6401" width="11.42578125" style="33"/>
    <col min="6402" max="6402" width="5.28515625" style="33" customWidth="1"/>
    <col min="6403" max="6403" width="10.85546875" style="33" customWidth="1"/>
    <col min="6404" max="6405" width="13.7109375" style="33" customWidth="1"/>
    <col min="6406" max="6406" width="12.140625" style="33" customWidth="1"/>
    <col min="6407" max="6407" width="10.7109375" style="33" customWidth="1"/>
    <col min="6408" max="6408" width="9.5703125" style="33" customWidth="1"/>
    <col min="6409" max="6409" width="10.85546875" style="33" customWidth="1"/>
    <col min="6410" max="6410" width="9.140625" style="33" customWidth="1"/>
    <col min="6411" max="6411" width="10.85546875" style="33" customWidth="1"/>
    <col min="6412" max="6412" width="11" style="33" customWidth="1"/>
    <col min="6413" max="6413" width="14.7109375" style="33" customWidth="1"/>
    <col min="6414" max="6414" width="12" style="33" customWidth="1"/>
    <col min="6415" max="6415" width="6.7109375" style="33" customWidth="1"/>
    <col min="6416" max="6416" width="2" style="33" customWidth="1"/>
    <col min="6417" max="6420" width="12.140625" style="33" customWidth="1"/>
    <col min="6421" max="6421" width="11" style="33" customWidth="1"/>
    <col min="6422" max="6657" width="11.42578125" style="33"/>
    <col min="6658" max="6658" width="5.28515625" style="33" customWidth="1"/>
    <col min="6659" max="6659" width="10.85546875" style="33" customWidth="1"/>
    <col min="6660" max="6661" width="13.7109375" style="33" customWidth="1"/>
    <col min="6662" max="6662" width="12.140625" style="33" customWidth="1"/>
    <col min="6663" max="6663" width="10.7109375" style="33" customWidth="1"/>
    <col min="6664" max="6664" width="9.5703125" style="33" customWidth="1"/>
    <col min="6665" max="6665" width="10.85546875" style="33" customWidth="1"/>
    <col min="6666" max="6666" width="9.140625" style="33" customWidth="1"/>
    <col min="6667" max="6667" width="10.85546875" style="33" customWidth="1"/>
    <col min="6668" max="6668" width="11" style="33" customWidth="1"/>
    <col min="6669" max="6669" width="14.7109375" style="33" customWidth="1"/>
    <col min="6670" max="6670" width="12" style="33" customWidth="1"/>
    <col min="6671" max="6671" width="6.7109375" style="33" customWidth="1"/>
    <col min="6672" max="6672" width="2" style="33" customWidth="1"/>
    <col min="6673" max="6676" width="12.140625" style="33" customWidth="1"/>
    <col min="6677" max="6677" width="11" style="33" customWidth="1"/>
    <col min="6678" max="6913" width="11.42578125" style="33"/>
    <col min="6914" max="6914" width="5.28515625" style="33" customWidth="1"/>
    <col min="6915" max="6915" width="10.85546875" style="33" customWidth="1"/>
    <col min="6916" max="6917" width="13.7109375" style="33" customWidth="1"/>
    <col min="6918" max="6918" width="12.140625" style="33" customWidth="1"/>
    <col min="6919" max="6919" width="10.7109375" style="33" customWidth="1"/>
    <col min="6920" max="6920" width="9.5703125" style="33" customWidth="1"/>
    <col min="6921" max="6921" width="10.85546875" style="33" customWidth="1"/>
    <col min="6922" max="6922" width="9.140625" style="33" customWidth="1"/>
    <col min="6923" max="6923" width="10.85546875" style="33" customWidth="1"/>
    <col min="6924" max="6924" width="11" style="33" customWidth="1"/>
    <col min="6925" max="6925" width="14.7109375" style="33" customWidth="1"/>
    <col min="6926" max="6926" width="12" style="33" customWidth="1"/>
    <col min="6927" max="6927" width="6.7109375" style="33" customWidth="1"/>
    <col min="6928" max="6928" width="2" style="33" customWidth="1"/>
    <col min="6929" max="6932" width="12.140625" style="33" customWidth="1"/>
    <col min="6933" max="6933" width="11" style="33" customWidth="1"/>
    <col min="6934" max="7169" width="11.42578125" style="33"/>
    <col min="7170" max="7170" width="5.28515625" style="33" customWidth="1"/>
    <col min="7171" max="7171" width="10.85546875" style="33" customWidth="1"/>
    <col min="7172" max="7173" width="13.7109375" style="33" customWidth="1"/>
    <col min="7174" max="7174" width="12.140625" style="33" customWidth="1"/>
    <col min="7175" max="7175" width="10.7109375" style="33" customWidth="1"/>
    <col min="7176" max="7176" width="9.5703125" style="33" customWidth="1"/>
    <col min="7177" max="7177" width="10.85546875" style="33" customWidth="1"/>
    <col min="7178" max="7178" width="9.140625" style="33" customWidth="1"/>
    <col min="7179" max="7179" width="10.85546875" style="33" customWidth="1"/>
    <col min="7180" max="7180" width="11" style="33" customWidth="1"/>
    <col min="7181" max="7181" width="14.7109375" style="33" customWidth="1"/>
    <col min="7182" max="7182" width="12" style="33" customWidth="1"/>
    <col min="7183" max="7183" width="6.7109375" style="33" customWidth="1"/>
    <col min="7184" max="7184" width="2" style="33" customWidth="1"/>
    <col min="7185" max="7188" width="12.140625" style="33" customWidth="1"/>
    <col min="7189" max="7189" width="11" style="33" customWidth="1"/>
    <col min="7190" max="7425" width="11.42578125" style="33"/>
    <col min="7426" max="7426" width="5.28515625" style="33" customWidth="1"/>
    <col min="7427" max="7427" width="10.85546875" style="33" customWidth="1"/>
    <col min="7428" max="7429" width="13.7109375" style="33" customWidth="1"/>
    <col min="7430" max="7430" width="12.140625" style="33" customWidth="1"/>
    <col min="7431" max="7431" width="10.7109375" style="33" customWidth="1"/>
    <col min="7432" max="7432" width="9.5703125" style="33" customWidth="1"/>
    <col min="7433" max="7433" width="10.85546875" style="33" customWidth="1"/>
    <col min="7434" max="7434" width="9.140625" style="33" customWidth="1"/>
    <col min="7435" max="7435" width="10.85546875" style="33" customWidth="1"/>
    <col min="7436" max="7436" width="11" style="33" customWidth="1"/>
    <col min="7437" max="7437" width="14.7109375" style="33" customWidth="1"/>
    <col min="7438" max="7438" width="12" style="33" customWidth="1"/>
    <col min="7439" max="7439" width="6.7109375" style="33" customWidth="1"/>
    <col min="7440" max="7440" width="2" style="33" customWidth="1"/>
    <col min="7441" max="7444" width="12.140625" style="33" customWidth="1"/>
    <col min="7445" max="7445" width="11" style="33" customWidth="1"/>
    <col min="7446" max="7681" width="11.42578125" style="33"/>
    <col min="7682" max="7682" width="5.28515625" style="33" customWidth="1"/>
    <col min="7683" max="7683" width="10.85546875" style="33" customWidth="1"/>
    <col min="7684" max="7685" width="13.7109375" style="33" customWidth="1"/>
    <col min="7686" max="7686" width="12.140625" style="33" customWidth="1"/>
    <col min="7687" max="7687" width="10.7109375" style="33" customWidth="1"/>
    <col min="7688" max="7688" width="9.5703125" style="33" customWidth="1"/>
    <col min="7689" max="7689" width="10.85546875" style="33" customWidth="1"/>
    <col min="7690" max="7690" width="9.140625" style="33" customWidth="1"/>
    <col min="7691" max="7691" width="10.85546875" style="33" customWidth="1"/>
    <col min="7692" max="7692" width="11" style="33" customWidth="1"/>
    <col min="7693" max="7693" width="14.7109375" style="33" customWidth="1"/>
    <col min="7694" max="7694" width="12" style="33" customWidth="1"/>
    <col min="7695" max="7695" width="6.7109375" style="33" customWidth="1"/>
    <col min="7696" max="7696" width="2" style="33" customWidth="1"/>
    <col min="7697" max="7700" width="12.140625" style="33" customWidth="1"/>
    <col min="7701" max="7701" width="11" style="33" customWidth="1"/>
    <col min="7702" max="7937" width="11.42578125" style="33"/>
    <col min="7938" max="7938" width="5.28515625" style="33" customWidth="1"/>
    <col min="7939" max="7939" width="10.85546875" style="33" customWidth="1"/>
    <col min="7940" max="7941" width="13.7109375" style="33" customWidth="1"/>
    <col min="7942" max="7942" width="12.140625" style="33" customWidth="1"/>
    <col min="7943" max="7943" width="10.7109375" style="33" customWidth="1"/>
    <col min="7944" max="7944" width="9.5703125" style="33" customWidth="1"/>
    <col min="7945" max="7945" width="10.85546875" style="33" customWidth="1"/>
    <col min="7946" max="7946" width="9.140625" style="33" customWidth="1"/>
    <col min="7947" max="7947" width="10.85546875" style="33" customWidth="1"/>
    <col min="7948" max="7948" width="11" style="33" customWidth="1"/>
    <col min="7949" max="7949" width="14.7109375" style="33" customWidth="1"/>
    <col min="7950" max="7950" width="12" style="33" customWidth="1"/>
    <col min="7951" max="7951" width="6.7109375" style="33" customWidth="1"/>
    <col min="7952" max="7952" width="2" style="33" customWidth="1"/>
    <col min="7953" max="7956" width="12.140625" style="33" customWidth="1"/>
    <col min="7957" max="7957" width="11" style="33" customWidth="1"/>
    <col min="7958" max="8193" width="11.42578125" style="33"/>
    <col min="8194" max="8194" width="5.28515625" style="33" customWidth="1"/>
    <col min="8195" max="8195" width="10.85546875" style="33" customWidth="1"/>
    <col min="8196" max="8197" width="13.7109375" style="33" customWidth="1"/>
    <col min="8198" max="8198" width="12.140625" style="33" customWidth="1"/>
    <col min="8199" max="8199" width="10.7109375" style="33" customWidth="1"/>
    <col min="8200" max="8200" width="9.5703125" style="33" customWidth="1"/>
    <col min="8201" max="8201" width="10.85546875" style="33" customWidth="1"/>
    <col min="8202" max="8202" width="9.140625" style="33" customWidth="1"/>
    <col min="8203" max="8203" width="10.85546875" style="33" customWidth="1"/>
    <col min="8204" max="8204" width="11" style="33" customWidth="1"/>
    <col min="8205" max="8205" width="14.7109375" style="33" customWidth="1"/>
    <col min="8206" max="8206" width="12" style="33" customWidth="1"/>
    <col min="8207" max="8207" width="6.7109375" style="33" customWidth="1"/>
    <col min="8208" max="8208" width="2" style="33" customWidth="1"/>
    <col min="8209" max="8212" width="12.140625" style="33" customWidth="1"/>
    <col min="8213" max="8213" width="11" style="33" customWidth="1"/>
    <col min="8214" max="8449" width="11.42578125" style="33"/>
    <col min="8450" max="8450" width="5.28515625" style="33" customWidth="1"/>
    <col min="8451" max="8451" width="10.85546875" style="33" customWidth="1"/>
    <col min="8452" max="8453" width="13.7109375" style="33" customWidth="1"/>
    <col min="8454" max="8454" width="12.140625" style="33" customWidth="1"/>
    <col min="8455" max="8455" width="10.7109375" style="33" customWidth="1"/>
    <col min="8456" max="8456" width="9.5703125" style="33" customWidth="1"/>
    <col min="8457" max="8457" width="10.85546875" style="33" customWidth="1"/>
    <col min="8458" max="8458" width="9.140625" style="33" customWidth="1"/>
    <col min="8459" max="8459" width="10.85546875" style="33" customWidth="1"/>
    <col min="8460" max="8460" width="11" style="33" customWidth="1"/>
    <col min="8461" max="8461" width="14.7109375" style="33" customWidth="1"/>
    <col min="8462" max="8462" width="12" style="33" customWidth="1"/>
    <col min="8463" max="8463" width="6.7109375" style="33" customWidth="1"/>
    <col min="8464" max="8464" width="2" style="33" customWidth="1"/>
    <col min="8465" max="8468" width="12.140625" style="33" customWidth="1"/>
    <col min="8469" max="8469" width="11" style="33" customWidth="1"/>
    <col min="8470" max="8705" width="11.42578125" style="33"/>
    <col min="8706" max="8706" width="5.28515625" style="33" customWidth="1"/>
    <col min="8707" max="8707" width="10.85546875" style="33" customWidth="1"/>
    <col min="8708" max="8709" width="13.7109375" style="33" customWidth="1"/>
    <col min="8710" max="8710" width="12.140625" style="33" customWidth="1"/>
    <col min="8711" max="8711" width="10.7109375" style="33" customWidth="1"/>
    <col min="8712" max="8712" width="9.5703125" style="33" customWidth="1"/>
    <col min="8713" max="8713" width="10.85546875" style="33" customWidth="1"/>
    <col min="8714" max="8714" width="9.140625" style="33" customWidth="1"/>
    <col min="8715" max="8715" width="10.85546875" style="33" customWidth="1"/>
    <col min="8716" max="8716" width="11" style="33" customWidth="1"/>
    <col min="8717" max="8717" width="14.7109375" style="33" customWidth="1"/>
    <col min="8718" max="8718" width="12" style="33" customWidth="1"/>
    <col min="8719" max="8719" width="6.7109375" style="33" customWidth="1"/>
    <col min="8720" max="8720" width="2" style="33" customWidth="1"/>
    <col min="8721" max="8724" width="12.140625" style="33" customWidth="1"/>
    <col min="8725" max="8725" width="11" style="33" customWidth="1"/>
    <col min="8726" max="8961" width="11.42578125" style="33"/>
    <col min="8962" max="8962" width="5.28515625" style="33" customWidth="1"/>
    <col min="8963" max="8963" width="10.85546875" style="33" customWidth="1"/>
    <col min="8964" max="8965" width="13.7109375" style="33" customWidth="1"/>
    <col min="8966" max="8966" width="12.140625" style="33" customWidth="1"/>
    <col min="8967" max="8967" width="10.7109375" style="33" customWidth="1"/>
    <col min="8968" max="8968" width="9.5703125" style="33" customWidth="1"/>
    <col min="8969" max="8969" width="10.85546875" style="33" customWidth="1"/>
    <col min="8970" max="8970" width="9.140625" style="33" customWidth="1"/>
    <col min="8971" max="8971" width="10.85546875" style="33" customWidth="1"/>
    <col min="8972" max="8972" width="11" style="33" customWidth="1"/>
    <col min="8973" max="8973" width="14.7109375" style="33" customWidth="1"/>
    <col min="8974" max="8974" width="12" style="33" customWidth="1"/>
    <col min="8975" max="8975" width="6.7109375" style="33" customWidth="1"/>
    <col min="8976" max="8976" width="2" style="33" customWidth="1"/>
    <col min="8977" max="8980" width="12.140625" style="33" customWidth="1"/>
    <col min="8981" max="8981" width="11" style="33" customWidth="1"/>
    <col min="8982" max="9217" width="11.42578125" style="33"/>
    <col min="9218" max="9218" width="5.28515625" style="33" customWidth="1"/>
    <col min="9219" max="9219" width="10.85546875" style="33" customWidth="1"/>
    <col min="9220" max="9221" width="13.7109375" style="33" customWidth="1"/>
    <col min="9222" max="9222" width="12.140625" style="33" customWidth="1"/>
    <col min="9223" max="9223" width="10.7109375" style="33" customWidth="1"/>
    <col min="9224" max="9224" width="9.5703125" style="33" customWidth="1"/>
    <col min="9225" max="9225" width="10.85546875" style="33" customWidth="1"/>
    <col min="9226" max="9226" width="9.140625" style="33" customWidth="1"/>
    <col min="9227" max="9227" width="10.85546875" style="33" customWidth="1"/>
    <col min="9228" max="9228" width="11" style="33" customWidth="1"/>
    <col min="9229" max="9229" width="14.7109375" style="33" customWidth="1"/>
    <col min="9230" max="9230" width="12" style="33" customWidth="1"/>
    <col min="9231" max="9231" width="6.7109375" style="33" customWidth="1"/>
    <col min="9232" max="9232" width="2" style="33" customWidth="1"/>
    <col min="9233" max="9236" width="12.140625" style="33" customWidth="1"/>
    <col min="9237" max="9237" width="11" style="33" customWidth="1"/>
    <col min="9238" max="9473" width="11.42578125" style="33"/>
    <col min="9474" max="9474" width="5.28515625" style="33" customWidth="1"/>
    <col min="9475" max="9475" width="10.85546875" style="33" customWidth="1"/>
    <col min="9476" max="9477" width="13.7109375" style="33" customWidth="1"/>
    <col min="9478" max="9478" width="12.140625" style="33" customWidth="1"/>
    <col min="9479" max="9479" width="10.7109375" style="33" customWidth="1"/>
    <col min="9480" max="9480" width="9.5703125" style="33" customWidth="1"/>
    <col min="9481" max="9481" width="10.85546875" style="33" customWidth="1"/>
    <col min="9482" max="9482" width="9.140625" style="33" customWidth="1"/>
    <col min="9483" max="9483" width="10.85546875" style="33" customWidth="1"/>
    <col min="9484" max="9484" width="11" style="33" customWidth="1"/>
    <col min="9485" max="9485" width="14.7109375" style="33" customWidth="1"/>
    <col min="9486" max="9486" width="12" style="33" customWidth="1"/>
    <col min="9487" max="9487" width="6.7109375" style="33" customWidth="1"/>
    <col min="9488" max="9488" width="2" style="33" customWidth="1"/>
    <col min="9489" max="9492" width="12.140625" style="33" customWidth="1"/>
    <col min="9493" max="9493" width="11" style="33" customWidth="1"/>
    <col min="9494" max="9729" width="11.42578125" style="33"/>
    <col min="9730" max="9730" width="5.28515625" style="33" customWidth="1"/>
    <col min="9731" max="9731" width="10.85546875" style="33" customWidth="1"/>
    <col min="9732" max="9733" width="13.7109375" style="33" customWidth="1"/>
    <col min="9734" max="9734" width="12.140625" style="33" customWidth="1"/>
    <col min="9735" max="9735" width="10.7109375" style="33" customWidth="1"/>
    <col min="9736" max="9736" width="9.5703125" style="33" customWidth="1"/>
    <col min="9737" max="9737" width="10.85546875" style="33" customWidth="1"/>
    <col min="9738" max="9738" width="9.140625" style="33" customWidth="1"/>
    <col min="9739" max="9739" width="10.85546875" style="33" customWidth="1"/>
    <col min="9740" max="9740" width="11" style="33" customWidth="1"/>
    <col min="9741" max="9741" width="14.7109375" style="33" customWidth="1"/>
    <col min="9742" max="9742" width="12" style="33" customWidth="1"/>
    <col min="9743" max="9743" width="6.7109375" style="33" customWidth="1"/>
    <col min="9744" max="9744" width="2" style="33" customWidth="1"/>
    <col min="9745" max="9748" width="12.140625" style="33" customWidth="1"/>
    <col min="9749" max="9749" width="11" style="33" customWidth="1"/>
    <col min="9750" max="9985" width="11.42578125" style="33"/>
    <col min="9986" max="9986" width="5.28515625" style="33" customWidth="1"/>
    <col min="9987" max="9987" width="10.85546875" style="33" customWidth="1"/>
    <col min="9988" max="9989" width="13.7109375" style="33" customWidth="1"/>
    <col min="9990" max="9990" width="12.140625" style="33" customWidth="1"/>
    <col min="9991" max="9991" width="10.7109375" style="33" customWidth="1"/>
    <col min="9992" max="9992" width="9.5703125" style="33" customWidth="1"/>
    <col min="9993" max="9993" width="10.85546875" style="33" customWidth="1"/>
    <col min="9994" max="9994" width="9.140625" style="33" customWidth="1"/>
    <col min="9995" max="9995" width="10.85546875" style="33" customWidth="1"/>
    <col min="9996" max="9996" width="11" style="33" customWidth="1"/>
    <col min="9997" max="9997" width="14.7109375" style="33" customWidth="1"/>
    <col min="9998" max="9998" width="12" style="33" customWidth="1"/>
    <col min="9999" max="9999" width="6.7109375" style="33" customWidth="1"/>
    <col min="10000" max="10000" width="2" style="33" customWidth="1"/>
    <col min="10001" max="10004" width="12.140625" style="33" customWidth="1"/>
    <col min="10005" max="10005" width="11" style="33" customWidth="1"/>
    <col min="10006" max="10241" width="11.42578125" style="33"/>
    <col min="10242" max="10242" width="5.28515625" style="33" customWidth="1"/>
    <col min="10243" max="10243" width="10.85546875" style="33" customWidth="1"/>
    <col min="10244" max="10245" width="13.7109375" style="33" customWidth="1"/>
    <col min="10246" max="10246" width="12.140625" style="33" customWidth="1"/>
    <col min="10247" max="10247" width="10.7109375" style="33" customWidth="1"/>
    <col min="10248" max="10248" width="9.5703125" style="33" customWidth="1"/>
    <col min="10249" max="10249" width="10.85546875" style="33" customWidth="1"/>
    <col min="10250" max="10250" width="9.140625" style="33" customWidth="1"/>
    <col min="10251" max="10251" width="10.85546875" style="33" customWidth="1"/>
    <col min="10252" max="10252" width="11" style="33" customWidth="1"/>
    <col min="10253" max="10253" width="14.7109375" style="33" customWidth="1"/>
    <col min="10254" max="10254" width="12" style="33" customWidth="1"/>
    <col min="10255" max="10255" width="6.7109375" style="33" customWidth="1"/>
    <col min="10256" max="10256" width="2" style="33" customWidth="1"/>
    <col min="10257" max="10260" width="12.140625" style="33" customWidth="1"/>
    <col min="10261" max="10261" width="11" style="33" customWidth="1"/>
    <col min="10262" max="10497" width="11.42578125" style="33"/>
    <col min="10498" max="10498" width="5.28515625" style="33" customWidth="1"/>
    <col min="10499" max="10499" width="10.85546875" style="33" customWidth="1"/>
    <col min="10500" max="10501" width="13.7109375" style="33" customWidth="1"/>
    <col min="10502" max="10502" width="12.140625" style="33" customWidth="1"/>
    <col min="10503" max="10503" width="10.7109375" style="33" customWidth="1"/>
    <col min="10504" max="10504" width="9.5703125" style="33" customWidth="1"/>
    <col min="10505" max="10505" width="10.85546875" style="33" customWidth="1"/>
    <col min="10506" max="10506" width="9.140625" style="33" customWidth="1"/>
    <col min="10507" max="10507" width="10.85546875" style="33" customWidth="1"/>
    <col min="10508" max="10508" width="11" style="33" customWidth="1"/>
    <col min="10509" max="10509" width="14.7109375" style="33" customWidth="1"/>
    <col min="10510" max="10510" width="12" style="33" customWidth="1"/>
    <col min="10511" max="10511" width="6.7109375" style="33" customWidth="1"/>
    <col min="10512" max="10512" width="2" style="33" customWidth="1"/>
    <col min="10513" max="10516" width="12.140625" style="33" customWidth="1"/>
    <col min="10517" max="10517" width="11" style="33" customWidth="1"/>
    <col min="10518" max="10753" width="11.42578125" style="33"/>
    <col min="10754" max="10754" width="5.28515625" style="33" customWidth="1"/>
    <col min="10755" max="10755" width="10.85546875" style="33" customWidth="1"/>
    <col min="10756" max="10757" width="13.7109375" style="33" customWidth="1"/>
    <col min="10758" max="10758" width="12.140625" style="33" customWidth="1"/>
    <col min="10759" max="10759" width="10.7109375" style="33" customWidth="1"/>
    <col min="10760" max="10760" width="9.5703125" style="33" customWidth="1"/>
    <col min="10761" max="10761" width="10.85546875" style="33" customWidth="1"/>
    <col min="10762" max="10762" width="9.140625" style="33" customWidth="1"/>
    <col min="10763" max="10763" width="10.85546875" style="33" customWidth="1"/>
    <col min="10764" max="10764" width="11" style="33" customWidth="1"/>
    <col min="10765" max="10765" width="14.7109375" style="33" customWidth="1"/>
    <col min="10766" max="10766" width="12" style="33" customWidth="1"/>
    <col min="10767" max="10767" width="6.7109375" style="33" customWidth="1"/>
    <col min="10768" max="10768" width="2" style="33" customWidth="1"/>
    <col min="10769" max="10772" width="12.140625" style="33" customWidth="1"/>
    <col min="10773" max="10773" width="11" style="33" customWidth="1"/>
    <col min="10774" max="11009" width="11.42578125" style="33"/>
    <col min="11010" max="11010" width="5.28515625" style="33" customWidth="1"/>
    <col min="11011" max="11011" width="10.85546875" style="33" customWidth="1"/>
    <col min="11012" max="11013" width="13.7109375" style="33" customWidth="1"/>
    <col min="11014" max="11014" width="12.140625" style="33" customWidth="1"/>
    <col min="11015" max="11015" width="10.7109375" style="33" customWidth="1"/>
    <col min="11016" max="11016" width="9.5703125" style="33" customWidth="1"/>
    <col min="11017" max="11017" width="10.85546875" style="33" customWidth="1"/>
    <col min="11018" max="11018" width="9.140625" style="33" customWidth="1"/>
    <col min="11019" max="11019" width="10.85546875" style="33" customWidth="1"/>
    <col min="11020" max="11020" width="11" style="33" customWidth="1"/>
    <col min="11021" max="11021" width="14.7109375" style="33" customWidth="1"/>
    <col min="11022" max="11022" width="12" style="33" customWidth="1"/>
    <col min="11023" max="11023" width="6.7109375" style="33" customWidth="1"/>
    <col min="11024" max="11024" width="2" style="33" customWidth="1"/>
    <col min="11025" max="11028" width="12.140625" style="33" customWidth="1"/>
    <col min="11029" max="11029" width="11" style="33" customWidth="1"/>
    <col min="11030" max="11265" width="11.42578125" style="33"/>
    <col min="11266" max="11266" width="5.28515625" style="33" customWidth="1"/>
    <col min="11267" max="11267" width="10.85546875" style="33" customWidth="1"/>
    <col min="11268" max="11269" width="13.7109375" style="33" customWidth="1"/>
    <col min="11270" max="11270" width="12.140625" style="33" customWidth="1"/>
    <col min="11271" max="11271" width="10.7109375" style="33" customWidth="1"/>
    <col min="11272" max="11272" width="9.5703125" style="33" customWidth="1"/>
    <col min="11273" max="11273" width="10.85546875" style="33" customWidth="1"/>
    <col min="11274" max="11274" width="9.140625" style="33" customWidth="1"/>
    <col min="11275" max="11275" width="10.85546875" style="33" customWidth="1"/>
    <col min="11276" max="11276" width="11" style="33" customWidth="1"/>
    <col min="11277" max="11277" width="14.7109375" style="33" customWidth="1"/>
    <col min="11278" max="11278" width="12" style="33" customWidth="1"/>
    <col min="11279" max="11279" width="6.7109375" style="33" customWidth="1"/>
    <col min="11280" max="11280" width="2" style="33" customWidth="1"/>
    <col min="11281" max="11284" width="12.140625" style="33" customWidth="1"/>
    <col min="11285" max="11285" width="11" style="33" customWidth="1"/>
    <col min="11286" max="11521" width="11.42578125" style="33"/>
    <col min="11522" max="11522" width="5.28515625" style="33" customWidth="1"/>
    <col min="11523" max="11523" width="10.85546875" style="33" customWidth="1"/>
    <col min="11524" max="11525" width="13.7109375" style="33" customWidth="1"/>
    <col min="11526" max="11526" width="12.140625" style="33" customWidth="1"/>
    <col min="11527" max="11527" width="10.7109375" style="33" customWidth="1"/>
    <col min="11528" max="11528" width="9.5703125" style="33" customWidth="1"/>
    <col min="11529" max="11529" width="10.85546875" style="33" customWidth="1"/>
    <col min="11530" max="11530" width="9.140625" style="33" customWidth="1"/>
    <col min="11531" max="11531" width="10.85546875" style="33" customWidth="1"/>
    <col min="11532" max="11532" width="11" style="33" customWidth="1"/>
    <col min="11533" max="11533" width="14.7109375" style="33" customWidth="1"/>
    <col min="11534" max="11534" width="12" style="33" customWidth="1"/>
    <col min="11535" max="11535" width="6.7109375" style="33" customWidth="1"/>
    <col min="11536" max="11536" width="2" style="33" customWidth="1"/>
    <col min="11537" max="11540" width="12.140625" style="33" customWidth="1"/>
    <col min="11541" max="11541" width="11" style="33" customWidth="1"/>
    <col min="11542" max="11777" width="11.42578125" style="33"/>
    <col min="11778" max="11778" width="5.28515625" style="33" customWidth="1"/>
    <col min="11779" max="11779" width="10.85546875" style="33" customWidth="1"/>
    <col min="11780" max="11781" width="13.7109375" style="33" customWidth="1"/>
    <col min="11782" max="11782" width="12.140625" style="33" customWidth="1"/>
    <col min="11783" max="11783" width="10.7109375" style="33" customWidth="1"/>
    <col min="11784" max="11784" width="9.5703125" style="33" customWidth="1"/>
    <col min="11785" max="11785" width="10.85546875" style="33" customWidth="1"/>
    <col min="11786" max="11786" width="9.140625" style="33" customWidth="1"/>
    <col min="11787" max="11787" width="10.85546875" style="33" customWidth="1"/>
    <col min="11788" max="11788" width="11" style="33" customWidth="1"/>
    <col min="11789" max="11789" width="14.7109375" style="33" customWidth="1"/>
    <col min="11790" max="11790" width="12" style="33" customWidth="1"/>
    <col min="11791" max="11791" width="6.7109375" style="33" customWidth="1"/>
    <col min="11792" max="11792" width="2" style="33" customWidth="1"/>
    <col min="11793" max="11796" width="12.140625" style="33" customWidth="1"/>
    <col min="11797" max="11797" width="11" style="33" customWidth="1"/>
    <col min="11798" max="12033" width="11.42578125" style="33"/>
    <col min="12034" max="12034" width="5.28515625" style="33" customWidth="1"/>
    <col min="12035" max="12035" width="10.85546875" style="33" customWidth="1"/>
    <col min="12036" max="12037" width="13.7109375" style="33" customWidth="1"/>
    <col min="12038" max="12038" width="12.140625" style="33" customWidth="1"/>
    <col min="12039" max="12039" width="10.7109375" style="33" customWidth="1"/>
    <col min="12040" max="12040" width="9.5703125" style="33" customWidth="1"/>
    <col min="12041" max="12041" width="10.85546875" style="33" customWidth="1"/>
    <col min="12042" max="12042" width="9.140625" style="33" customWidth="1"/>
    <col min="12043" max="12043" width="10.85546875" style="33" customWidth="1"/>
    <col min="12044" max="12044" width="11" style="33" customWidth="1"/>
    <col min="12045" max="12045" width="14.7109375" style="33" customWidth="1"/>
    <col min="12046" max="12046" width="12" style="33" customWidth="1"/>
    <col min="12047" max="12047" width="6.7109375" style="33" customWidth="1"/>
    <col min="12048" max="12048" width="2" style="33" customWidth="1"/>
    <col min="12049" max="12052" width="12.140625" style="33" customWidth="1"/>
    <col min="12053" max="12053" width="11" style="33" customWidth="1"/>
    <col min="12054" max="12289" width="11.42578125" style="33"/>
    <col min="12290" max="12290" width="5.28515625" style="33" customWidth="1"/>
    <col min="12291" max="12291" width="10.85546875" style="33" customWidth="1"/>
    <col min="12292" max="12293" width="13.7109375" style="33" customWidth="1"/>
    <col min="12294" max="12294" width="12.140625" style="33" customWidth="1"/>
    <col min="12295" max="12295" width="10.7109375" style="33" customWidth="1"/>
    <col min="12296" max="12296" width="9.5703125" style="33" customWidth="1"/>
    <col min="12297" max="12297" width="10.85546875" style="33" customWidth="1"/>
    <col min="12298" max="12298" width="9.140625" style="33" customWidth="1"/>
    <col min="12299" max="12299" width="10.85546875" style="33" customWidth="1"/>
    <col min="12300" max="12300" width="11" style="33" customWidth="1"/>
    <col min="12301" max="12301" width="14.7109375" style="33" customWidth="1"/>
    <col min="12302" max="12302" width="12" style="33" customWidth="1"/>
    <col min="12303" max="12303" width="6.7109375" style="33" customWidth="1"/>
    <col min="12304" max="12304" width="2" style="33" customWidth="1"/>
    <col min="12305" max="12308" width="12.140625" style="33" customWidth="1"/>
    <col min="12309" max="12309" width="11" style="33" customWidth="1"/>
    <col min="12310" max="12545" width="11.42578125" style="33"/>
    <col min="12546" max="12546" width="5.28515625" style="33" customWidth="1"/>
    <col min="12547" max="12547" width="10.85546875" style="33" customWidth="1"/>
    <col min="12548" max="12549" width="13.7109375" style="33" customWidth="1"/>
    <col min="12550" max="12550" width="12.140625" style="33" customWidth="1"/>
    <col min="12551" max="12551" width="10.7109375" style="33" customWidth="1"/>
    <col min="12552" max="12552" width="9.5703125" style="33" customWidth="1"/>
    <col min="12553" max="12553" width="10.85546875" style="33" customWidth="1"/>
    <col min="12554" max="12554" width="9.140625" style="33" customWidth="1"/>
    <col min="12555" max="12555" width="10.85546875" style="33" customWidth="1"/>
    <col min="12556" max="12556" width="11" style="33" customWidth="1"/>
    <col min="12557" max="12557" width="14.7109375" style="33" customWidth="1"/>
    <col min="12558" max="12558" width="12" style="33" customWidth="1"/>
    <col min="12559" max="12559" width="6.7109375" style="33" customWidth="1"/>
    <col min="12560" max="12560" width="2" style="33" customWidth="1"/>
    <col min="12561" max="12564" width="12.140625" style="33" customWidth="1"/>
    <col min="12565" max="12565" width="11" style="33" customWidth="1"/>
    <col min="12566" max="12801" width="11.42578125" style="33"/>
    <col min="12802" max="12802" width="5.28515625" style="33" customWidth="1"/>
    <col min="12803" max="12803" width="10.85546875" style="33" customWidth="1"/>
    <col min="12804" max="12805" width="13.7109375" style="33" customWidth="1"/>
    <col min="12806" max="12806" width="12.140625" style="33" customWidth="1"/>
    <col min="12807" max="12807" width="10.7109375" style="33" customWidth="1"/>
    <col min="12808" max="12808" width="9.5703125" style="33" customWidth="1"/>
    <col min="12809" max="12809" width="10.85546875" style="33" customWidth="1"/>
    <col min="12810" max="12810" width="9.140625" style="33" customWidth="1"/>
    <col min="12811" max="12811" width="10.85546875" style="33" customWidth="1"/>
    <col min="12812" max="12812" width="11" style="33" customWidth="1"/>
    <col min="12813" max="12813" width="14.7109375" style="33" customWidth="1"/>
    <col min="12814" max="12814" width="12" style="33" customWidth="1"/>
    <col min="12815" max="12815" width="6.7109375" style="33" customWidth="1"/>
    <col min="12816" max="12816" width="2" style="33" customWidth="1"/>
    <col min="12817" max="12820" width="12.140625" style="33" customWidth="1"/>
    <col min="12821" max="12821" width="11" style="33" customWidth="1"/>
    <col min="12822" max="13057" width="11.42578125" style="33"/>
    <col min="13058" max="13058" width="5.28515625" style="33" customWidth="1"/>
    <col min="13059" max="13059" width="10.85546875" style="33" customWidth="1"/>
    <col min="13060" max="13061" width="13.7109375" style="33" customWidth="1"/>
    <col min="13062" max="13062" width="12.140625" style="33" customWidth="1"/>
    <col min="13063" max="13063" width="10.7109375" style="33" customWidth="1"/>
    <col min="13064" max="13064" width="9.5703125" style="33" customWidth="1"/>
    <col min="13065" max="13065" width="10.85546875" style="33" customWidth="1"/>
    <col min="13066" max="13066" width="9.140625" style="33" customWidth="1"/>
    <col min="13067" max="13067" width="10.85546875" style="33" customWidth="1"/>
    <col min="13068" max="13068" width="11" style="33" customWidth="1"/>
    <col min="13069" max="13069" width="14.7109375" style="33" customWidth="1"/>
    <col min="13070" max="13070" width="12" style="33" customWidth="1"/>
    <col min="13071" max="13071" width="6.7109375" style="33" customWidth="1"/>
    <col min="13072" max="13072" width="2" style="33" customWidth="1"/>
    <col min="13073" max="13076" width="12.140625" style="33" customWidth="1"/>
    <col min="13077" max="13077" width="11" style="33" customWidth="1"/>
    <col min="13078" max="13313" width="11.42578125" style="33"/>
    <col min="13314" max="13314" width="5.28515625" style="33" customWidth="1"/>
    <col min="13315" max="13315" width="10.85546875" style="33" customWidth="1"/>
    <col min="13316" max="13317" width="13.7109375" style="33" customWidth="1"/>
    <col min="13318" max="13318" width="12.140625" style="33" customWidth="1"/>
    <col min="13319" max="13319" width="10.7109375" style="33" customWidth="1"/>
    <col min="13320" max="13320" width="9.5703125" style="33" customWidth="1"/>
    <col min="13321" max="13321" width="10.85546875" style="33" customWidth="1"/>
    <col min="13322" max="13322" width="9.140625" style="33" customWidth="1"/>
    <col min="13323" max="13323" width="10.85546875" style="33" customWidth="1"/>
    <col min="13324" max="13324" width="11" style="33" customWidth="1"/>
    <col min="13325" max="13325" width="14.7109375" style="33" customWidth="1"/>
    <col min="13326" max="13326" width="12" style="33" customWidth="1"/>
    <col min="13327" max="13327" width="6.7109375" style="33" customWidth="1"/>
    <col min="13328" max="13328" width="2" style="33" customWidth="1"/>
    <col min="13329" max="13332" width="12.140625" style="33" customWidth="1"/>
    <col min="13333" max="13333" width="11" style="33" customWidth="1"/>
    <col min="13334" max="13569" width="11.42578125" style="33"/>
    <col min="13570" max="13570" width="5.28515625" style="33" customWidth="1"/>
    <col min="13571" max="13571" width="10.85546875" style="33" customWidth="1"/>
    <col min="13572" max="13573" width="13.7109375" style="33" customWidth="1"/>
    <col min="13574" max="13574" width="12.140625" style="33" customWidth="1"/>
    <col min="13575" max="13575" width="10.7109375" style="33" customWidth="1"/>
    <col min="13576" max="13576" width="9.5703125" style="33" customWidth="1"/>
    <col min="13577" max="13577" width="10.85546875" style="33" customWidth="1"/>
    <col min="13578" max="13578" width="9.140625" style="33" customWidth="1"/>
    <col min="13579" max="13579" width="10.85546875" style="33" customWidth="1"/>
    <col min="13580" max="13580" width="11" style="33" customWidth="1"/>
    <col min="13581" max="13581" width="14.7109375" style="33" customWidth="1"/>
    <col min="13582" max="13582" width="12" style="33" customWidth="1"/>
    <col min="13583" max="13583" width="6.7109375" style="33" customWidth="1"/>
    <col min="13584" max="13584" width="2" style="33" customWidth="1"/>
    <col min="13585" max="13588" width="12.140625" style="33" customWidth="1"/>
    <col min="13589" max="13589" width="11" style="33" customWidth="1"/>
    <col min="13590" max="13825" width="11.42578125" style="33"/>
    <col min="13826" max="13826" width="5.28515625" style="33" customWidth="1"/>
    <col min="13827" max="13827" width="10.85546875" style="33" customWidth="1"/>
    <col min="13828" max="13829" width="13.7109375" style="33" customWidth="1"/>
    <col min="13830" max="13830" width="12.140625" style="33" customWidth="1"/>
    <col min="13831" max="13831" width="10.7109375" style="33" customWidth="1"/>
    <col min="13832" max="13832" width="9.5703125" style="33" customWidth="1"/>
    <col min="13833" max="13833" width="10.85546875" style="33" customWidth="1"/>
    <col min="13834" max="13834" width="9.140625" style="33" customWidth="1"/>
    <col min="13835" max="13835" width="10.85546875" style="33" customWidth="1"/>
    <col min="13836" max="13836" width="11" style="33" customWidth="1"/>
    <col min="13837" max="13837" width="14.7109375" style="33" customWidth="1"/>
    <col min="13838" max="13838" width="12" style="33" customWidth="1"/>
    <col min="13839" max="13839" width="6.7109375" style="33" customWidth="1"/>
    <col min="13840" max="13840" width="2" style="33" customWidth="1"/>
    <col min="13841" max="13844" width="12.140625" style="33" customWidth="1"/>
    <col min="13845" max="13845" width="11" style="33" customWidth="1"/>
    <col min="13846" max="14081" width="11.42578125" style="33"/>
    <col min="14082" max="14082" width="5.28515625" style="33" customWidth="1"/>
    <col min="14083" max="14083" width="10.85546875" style="33" customWidth="1"/>
    <col min="14084" max="14085" width="13.7109375" style="33" customWidth="1"/>
    <col min="14086" max="14086" width="12.140625" style="33" customWidth="1"/>
    <col min="14087" max="14087" width="10.7109375" style="33" customWidth="1"/>
    <col min="14088" max="14088" width="9.5703125" style="33" customWidth="1"/>
    <col min="14089" max="14089" width="10.85546875" style="33" customWidth="1"/>
    <col min="14090" max="14090" width="9.140625" style="33" customWidth="1"/>
    <col min="14091" max="14091" width="10.85546875" style="33" customWidth="1"/>
    <col min="14092" max="14092" width="11" style="33" customWidth="1"/>
    <col min="14093" max="14093" width="14.7109375" style="33" customWidth="1"/>
    <col min="14094" max="14094" width="12" style="33" customWidth="1"/>
    <col min="14095" max="14095" width="6.7109375" style="33" customWidth="1"/>
    <col min="14096" max="14096" width="2" style="33" customWidth="1"/>
    <col min="14097" max="14100" width="12.140625" style="33" customWidth="1"/>
    <col min="14101" max="14101" width="11" style="33" customWidth="1"/>
    <col min="14102" max="14337" width="11.42578125" style="33"/>
    <col min="14338" max="14338" width="5.28515625" style="33" customWidth="1"/>
    <col min="14339" max="14339" width="10.85546875" style="33" customWidth="1"/>
    <col min="14340" max="14341" width="13.7109375" style="33" customWidth="1"/>
    <col min="14342" max="14342" width="12.140625" style="33" customWidth="1"/>
    <col min="14343" max="14343" width="10.7109375" style="33" customWidth="1"/>
    <col min="14344" max="14344" width="9.5703125" style="33" customWidth="1"/>
    <col min="14345" max="14345" width="10.85546875" style="33" customWidth="1"/>
    <col min="14346" max="14346" width="9.140625" style="33" customWidth="1"/>
    <col min="14347" max="14347" width="10.85546875" style="33" customWidth="1"/>
    <col min="14348" max="14348" width="11" style="33" customWidth="1"/>
    <col min="14349" max="14349" width="14.7109375" style="33" customWidth="1"/>
    <col min="14350" max="14350" width="12" style="33" customWidth="1"/>
    <col min="14351" max="14351" width="6.7109375" style="33" customWidth="1"/>
    <col min="14352" max="14352" width="2" style="33" customWidth="1"/>
    <col min="14353" max="14356" width="12.140625" style="33" customWidth="1"/>
    <col min="14357" max="14357" width="11" style="33" customWidth="1"/>
    <col min="14358" max="14593" width="11.42578125" style="33"/>
    <col min="14594" max="14594" width="5.28515625" style="33" customWidth="1"/>
    <col min="14595" max="14595" width="10.85546875" style="33" customWidth="1"/>
    <col min="14596" max="14597" width="13.7109375" style="33" customWidth="1"/>
    <col min="14598" max="14598" width="12.140625" style="33" customWidth="1"/>
    <col min="14599" max="14599" width="10.7109375" style="33" customWidth="1"/>
    <col min="14600" max="14600" width="9.5703125" style="33" customWidth="1"/>
    <col min="14601" max="14601" width="10.85546875" style="33" customWidth="1"/>
    <col min="14602" max="14602" width="9.140625" style="33" customWidth="1"/>
    <col min="14603" max="14603" width="10.85546875" style="33" customWidth="1"/>
    <col min="14604" max="14604" width="11" style="33" customWidth="1"/>
    <col min="14605" max="14605" width="14.7109375" style="33" customWidth="1"/>
    <col min="14606" max="14606" width="12" style="33" customWidth="1"/>
    <col min="14607" max="14607" width="6.7109375" style="33" customWidth="1"/>
    <col min="14608" max="14608" width="2" style="33" customWidth="1"/>
    <col min="14609" max="14612" width="12.140625" style="33" customWidth="1"/>
    <col min="14613" max="14613" width="11" style="33" customWidth="1"/>
    <col min="14614" max="14849" width="11.42578125" style="33"/>
    <col min="14850" max="14850" width="5.28515625" style="33" customWidth="1"/>
    <col min="14851" max="14851" width="10.85546875" style="33" customWidth="1"/>
    <col min="14852" max="14853" width="13.7109375" style="33" customWidth="1"/>
    <col min="14854" max="14854" width="12.140625" style="33" customWidth="1"/>
    <col min="14855" max="14855" width="10.7109375" style="33" customWidth="1"/>
    <col min="14856" max="14856" width="9.5703125" style="33" customWidth="1"/>
    <col min="14857" max="14857" width="10.85546875" style="33" customWidth="1"/>
    <col min="14858" max="14858" width="9.140625" style="33" customWidth="1"/>
    <col min="14859" max="14859" width="10.85546875" style="33" customWidth="1"/>
    <col min="14860" max="14860" width="11" style="33" customWidth="1"/>
    <col min="14861" max="14861" width="14.7109375" style="33" customWidth="1"/>
    <col min="14862" max="14862" width="12" style="33" customWidth="1"/>
    <col min="14863" max="14863" width="6.7109375" style="33" customWidth="1"/>
    <col min="14864" max="14864" width="2" style="33" customWidth="1"/>
    <col min="14865" max="14868" width="12.140625" style="33" customWidth="1"/>
    <col min="14869" max="14869" width="11" style="33" customWidth="1"/>
    <col min="14870" max="15105" width="11.42578125" style="33"/>
    <col min="15106" max="15106" width="5.28515625" style="33" customWidth="1"/>
    <col min="15107" max="15107" width="10.85546875" style="33" customWidth="1"/>
    <col min="15108" max="15109" width="13.7109375" style="33" customWidth="1"/>
    <col min="15110" max="15110" width="12.140625" style="33" customWidth="1"/>
    <col min="15111" max="15111" width="10.7109375" style="33" customWidth="1"/>
    <col min="15112" max="15112" width="9.5703125" style="33" customWidth="1"/>
    <col min="15113" max="15113" width="10.85546875" style="33" customWidth="1"/>
    <col min="15114" max="15114" width="9.140625" style="33" customWidth="1"/>
    <col min="15115" max="15115" width="10.85546875" style="33" customWidth="1"/>
    <col min="15116" max="15116" width="11" style="33" customWidth="1"/>
    <col min="15117" max="15117" width="14.7109375" style="33" customWidth="1"/>
    <col min="15118" max="15118" width="12" style="33" customWidth="1"/>
    <col min="15119" max="15119" width="6.7109375" style="33" customWidth="1"/>
    <col min="15120" max="15120" width="2" style="33" customWidth="1"/>
    <col min="15121" max="15124" width="12.140625" style="33" customWidth="1"/>
    <col min="15125" max="15125" width="11" style="33" customWidth="1"/>
    <col min="15126" max="15361" width="11.42578125" style="33"/>
    <col min="15362" max="15362" width="5.28515625" style="33" customWidth="1"/>
    <col min="15363" max="15363" width="10.85546875" style="33" customWidth="1"/>
    <col min="15364" max="15365" width="13.7109375" style="33" customWidth="1"/>
    <col min="15366" max="15366" width="12.140625" style="33" customWidth="1"/>
    <col min="15367" max="15367" width="10.7109375" style="33" customWidth="1"/>
    <col min="15368" max="15368" width="9.5703125" style="33" customWidth="1"/>
    <col min="15369" max="15369" width="10.85546875" style="33" customWidth="1"/>
    <col min="15370" max="15370" width="9.140625" style="33" customWidth="1"/>
    <col min="15371" max="15371" width="10.85546875" style="33" customWidth="1"/>
    <col min="15372" max="15372" width="11" style="33" customWidth="1"/>
    <col min="15373" max="15373" width="14.7109375" style="33" customWidth="1"/>
    <col min="15374" max="15374" width="12" style="33" customWidth="1"/>
    <col min="15375" max="15375" width="6.7109375" style="33" customWidth="1"/>
    <col min="15376" max="15376" width="2" style="33" customWidth="1"/>
    <col min="15377" max="15380" width="12.140625" style="33" customWidth="1"/>
    <col min="15381" max="15381" width="11" style="33" customWidth="1"/>
    <col min="15382" max="15617" width="11.42578125" style="33"/>
    <col min="15618" max="15618" width="5.28515625" style="33" customWidth="1"/>
    <col min="15619" max="15619" width="10.85546875" style="33" customWidth="1"/>
    <col min="15620" max="15621" width="13.7109375" style="33" customWidth="1"/>
    <col min="15622" max="15622" width="12.140625" style="33" customWidth="1"/>
    <col min="15623" max="15623" width="10.7109375" style="33" customWidth="1"/>
    <col min="15624" max="15624" width="9.5703125" style="33" customWidth="1"/>
    <col min="15625" max="15625" width="10.85546875" style="33" customWidth="1"/>
    <col min="15626" max="15626" width="9.140625" style="33" customWidth="1"/>
    <col min="15627" max="15627" width="10.85546875" style="33" customWidth="1"/>
    <col min="15628" max="15628" width="11" style="33" customWidth="1"/>
    <col min="15629" max="15629" width="14.7109375" style="33" customWidth="1"/>
    <col min="15630" max="15630" width="12" style="33" customWidth="1"/>
    <col min="15631" max="15631" width="6.7109375" style="33" customWidth="1"/>
    <col min="15632" max="15632" width="2" style="33" customWidth="1"/>
    <col min="15633" max="15636" width="12.140625" style="33" customWidth="1"/>
    <col min="15637" max="15637" width="11" style="33" customWidth="1"/>
    <col min="15638" max="15873" width="11.42578125" style="33"/>
    <col min="15874" max="15874" width="5.28515625" style="33" customWidth="1"/>
    <col min="15875" max="15875" width="10.85546875" style="33" customWidth="1"/>
    <col min="15876" max="15877" width="13.7109375" style="33" customWidth="1"/>
    <col min="15878" max="15878" width="12.140625" style="33" customWidth="1"/>
    <col min="15879" max="15879" width="10.7109375" style="33" customWidth="1"/>
    <col min="15880" max="15880" width="9.5703125" style="33" customWidth="1"/>
    <col min="15881" max="15881" width="10.85546875" style="33" customWidth="1"/>
    <col min="15882" max="15882" width="9.140625" style="33" customWidth="1"/>
    <col min="15883" max="15883" width="10.85546875" style="33" customWidth="1"/>
    <col min="15884" max="15884" width="11" style="33" customWidth="1"/>
    <col min="15885" max="15885" width="14.7109375" style="33" customWidth="1"/>
    <col min="15886" max="15886" width="12" style="33" customWidth="1"/>
    <col min="15887" max="15887" width="6.7109375" style="33" customWidth="1"/>
    <col min="15888" max="15888" width="2" style="33" customWidth="1"/>
    <col min="15889" max="15892" width="12.140625" style="33" customWidth="1"/>
    <col min="15893" max="15893" width="11" style="33" customWidth="1"/>
    <col min="15894" max="16129" width="11.42578125" style="33"/>
    <col min="16130" max="16130" width="5.28515625" style="33" customWidth="1"/>
    <col min="16131" max="16131" width="10.85546875" style="33" customWidth="1"/>
    <col min="16132" max="16133" width="13.7109375" style="33" customWidth="1"/>
    <col min="16134" max="16134" width="12.140625" style="33" customWidth="1"/>
    <col min="16135" max="16135" width="10.7109375" style="33" customWidth="1"/>
    <col min="16136" max="16136" width="9.5703125" style="33" customWidth="1"/>
    <col min="16137" max="16137" width="10.85546875" style="33" customWidth="1"/>
    <col min="16138" max="16138" width="9.140625" style="33" customWidth="1"/>
    <col min="16139" max="16139" width="10.85546875" style="33" customWidth="1"/>
    <col min="16140" max="16140" width="11" style="33" customWidth="1"/>
    <col min="16141" max="16141" width="14.7109375" style="33" customWidth="1"/>
    <col min="16142" max="16142" width="12" style="33" customWidth="1"/>
    <col min="16143" max="16143" width="6.7109375" style="33" customWidth="1"/>
    <col min="16144" max="16144" width="2" style="33" customWidth="1"/>
    <col min="16145" max="16148" width="12.140625" style="33" customWidth="1"/>
    <col min="16149" max="16149" width="11" style="33" customWidth="1"/>
    <col min="16150" max="16384" width="11.42578125" style="33"/>
  </cols>
  <sheetData>
    <row r="1" spans="2:25" ht="49.5" customHeight="1" x14ac:dyDescent="0.3">
      <c r="F1" s="4"/>
      <c r="G1" s="19"/>
      <c r="I1" s="4"/>
      <c r="J1" s="19"/>
      <c r="L1" s="4"/>
      <c r="M1" s="19"/>
      <c r="N1" s="19"/>
      <c r="Q1" s="19"/>
      <c r="S1" s="4"/>
      <c r="T1" s="4"/>
      <c r="U1" s="19"/>
    </row>
    <row r="2" spans="2:25" ht="25.5" customHeight="1" x14ac:dyDescent="0.2">
      <c r="C2" s="27"/>
      <c r="D2" s="27"/>
      <c r="E2" s="109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2:25" ht="41.25" customHeight="1" x14ac:dyDescent="0.2">
      <c r="C3" s="116" t="s">
        <v>124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7"/>
      <c r="W3" s="17"/>
      <c r="X3" s="17"/>
      <c r="Y3" s="17"/>
    </row>
    <row r="4" spans="2:25" ht="17.25" customHeight="1" x14ac:dyDescent="0.2">
      <c r="C4" s="143">
        <v>3.5000000000000003E-2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2:25" ht="41.25" customHeight="1" x14ac:dyDescent="0.2">
      <c r="B5" s="139" t="s">
        <v>20</v>
      </c>
      <c r="C5" s="105" t="s">
        <v>20</v>
      </c>
      <c r="D5" s="113" t="s">
        <v>138</v>
      </c>
      <c r="E5" s="101" t="s">
        <v>8</v>
      </c>
      <c r="F5" s="29" t="s">
        <v>7</v>
      </c>
      <c r="G5" s="29" t="s">
        <v>19</v>
      </c>
      <c r="H5" s="29" t="s">
        <v>0</v>
      </c>
      <c r="I5" s="29" t="s">
        <v>1</v>
      </c>
      <c r="J5" s="29" t="s">
        <v>3</v>
      </c>
      <c r="K5" s="29" t="s">
        <v>4</v>
      </c>
      <c r="L5" s="29" t="s">
        <v>5</v>
      </c>
      <c r="M5" s="30" t="s">
        <v>6</v>
      </c>
      <c r="N5" s="30" t="s">
        <v>32</v>
      </c>
      <c r="O5" s="120" t="s">
        <v>26</v>
      </c>
      <c r="P5" s="123" t="s">
        <v>20</v>
      </c>
      <c r="Q5" s="31" t="s">
        <v>2</v>
      </c>
      <c r="R5" s="120" t="s">
        <v>25</v>
      </c>
      <c r="S5" s="120" t="s">
        <v>23</v>
      </c>
      <c r="T5" s="120" t="s">
        <v>24</v>
      </c>
      <c r="U5" s="103" t="s">
        <v>27</v>
      </c>
    </row>
    <row r="6" spans="2:25" ht="16.5" customHeight="1" x14ac:dyDescent="0.2">
      <c r="B6" s="140"/>
      <c r="C6" s="106"/>
      <c r="D6" s="114"/>
      <c r="E6" s="110"/>
      <c r="F6" s="5"/>
      <c r="G6" s="5"/>
      <c r="H6" s="5"/>
      <c r="I6" s="5"/>
      <c r="J6" s="5"/>
      <c r="K6" s="5"/>
      <c r="L6" s="5"/>
      <c r="M6" s="6"/>
      <c r="N6" s="6"/>
      <c r="O6" s="121"/>
      <c r="P6" s="124"/>
      <c r="Q6" s="7"/>
      <c r="R6" s="121"/>
      <c r="S6" s="121"/>
      <c r="T6" s="121"/>
      <c r="U6" s="104"/>
    </row>
    <row r="7" spans="2:25" ht="10.5" customHeight="1" x14ac:dyDescent="0.2">
      <c r="B7" s="141"/>
      <c r="C7" s="8"/>
      <c r="D7" s="8"/>
      <c r="E7" s="111"/>
      <c r="F7" s="9"/>
      <c r="G7" s="9"/>
      <c r="H7" s="9"/>
      <c r="I7" s="9"/>
      <c r="J7" s="9"/>
      <c r="K7" s="9"/>
      <c r="L7" s="9"/>
      <c r="M7" s="10"/>
      <c r="N7" s="10"/>
      <c r="O7" s="122"/>
      <c r="P7" s="125"/>
      <c r="Q7" s="11"/>
      <c r="R7" s="12">
        <v>0.15</v>
      </c>
      <c r="S7" s="12">
        <v>7.5999999999999998E-2</v>
      </c>
      <c r="T7" s="12">
        <v>0.08</v>
      </c>
      <c r="U7" s="12">
        <f>SUM(R7:T7)</f>
        <v>0.30599999999999999</v>
      </c>
    </row>
    <row r="8" spans="2:25" ht="16.5" customHeight="1" x14ac:dyDescent="0.25">
      <c r="B8" s="142" t="s">
        <v>126</v>
      </c>
      <c r="C8" s="2">
        <v>2</v>
      </c>
      <c r="D8" s="2" t="s">
        <v>139</v>
      </c>
      <c r="E8" s="112">
        <f>ROUND(VLOOKUP($C8,'Tabla 2018'!$A$8:$K$35,2,0)*(1+$C$4),0)</f>
        <v>613402</v>
      </c>
      <c r="F8" s="42">
        <f>ROUND(VLOOKUP($C8,'Tabla 2018'!$A$8:$K$35,3,0)*(1+$C$4),0)</f>
        <v>2309326</v>
      </c>
      <c r="G8" s="42">
        <f>ROUND(VLOOKUP($C8,'Tabla 2018'!$A$8:$K$35,4,0)*(1+$C$4),0)</f>
        <v>2922728</v>
      </c>
      <c r="H8" s="42">
        <f>ROUND(VLOOKUP($C8,'Tabla 2018'!$A$8:$K$35,5,0)*(1+$C$4),0)</f>
        <v>0</v>
      </c>
      <c r="I8" s="42">
        <f>ROUND(VLOOKUP($C8,'Tabla 2018'!$A$8:$K$35,6,0)*(1+$C$4),0)</f>
        <v>0</v>
      </c>
      <c r="J8" s="42">
        <f>ROUND(VLOOKUP($C8,'Tabla 2018'!$A$8:$K$35,7,0)*(1+$C$4),0)</f>
        <v>131882</v>
      </c>
      <c r="K8" s="42">
        <f>ROUND(VLOOKUP($C8,'Tabla 2018'!$A$8:$K$35,8,0)*(1+$C$4),0)</f>
        <v>100829</v>
      </c>
      <c r="L8" s="42">
        <f>ROUND(VLOOKUP($C8,'Tabla 2018'!$A$8:$K$35,9,0)*(1+$C$4),0)</f>
        <v>221708</v>
      </c>
      <c r="M8" s="42">
        <f>ROUND(VLOOKUP($C8,'Tabla 2018'!$A$8:$K$35,10,0)*(1+$C$4),0)</f>
        <v>20090</v>
      </c>
      <c r="N8" s="42">
        <f>ROUND(VLOOKUP($C8,'Tabla 2018'!$A$8:$K$35,11,0)*(1+$C$4),0)</f>
        <v>0</v>
      </c>
      <c r="O8" s="43">
        <f>SUM(E8:N8)</f>
        <v>6319965</v>
      </c>
      <c r="P8" s="2">
        <v>2</v>
      </c>
      <c r="Q8" s="15">
        <f>$E8+$F8+$I8+$M8</f>
        <v>2942818</v>
      </c>
      <c r="R8" s="14">
        <f t="shared" ref="R8:R21" si="0">ROUND(Q8*$R$7,0)</f>
        <v>441423</v>
      </c>
      <c r="S8" s="14">
        <f t="shared" ref="S8:S21" si="1">ROUND(Q8*$S$7,0)</f>
        <v>223654</v>
      </c>
      <c r="T8" s="14">
        <f t="shared" ref="T8:T21" si="2">ROUND(Q8*$T$7,0)</f>
        <v>235425</v>
      </c>
      <c r="U8" s="23">
        <f>SUM(R8:T8)</f>
        <v>900502</v>
      </c>
      <c r="V8" s="34"/>
    </row>
    <row r="9" spans="2:25" ht="16.5" customHeight="1" x14ac:dyDescent="0.25">
      <c r="B9" s="142" t="s">
        <v>127</v>
      </c>
      <c r="C9" s="24" t="s">
        <v>21</v>
      </c>
      <c r="D9" s="2" t="s">
        <v>139</v>
      </c>
      <c r="E9" s="112">
        <f>ROUND(VLOOKUP($C9,'Tabla 2018'!$A$8:$K$35,2,0)*(1+$C$4),0)</f>
        <v>647652</v>
      </c>
      <c r="F9" s="42">
        <f>ROUND(VLOOKUP($C9,'Tabla 2018'!$A$8:$K$35,3,0)*(1+$C$4),0)</f>
        <v>1904273</v>
      </c>
      <c r="G9" s="42">
        <f>ROUND(VLOOKUP($C9,'Tabla 2018'!$A$8:$K$35,4,0)*(1+$C$4),0)</f>
        <v>0</v>
      </c>
      <c r="H9" s="42">
        <f>ROUND(VLOOKUP($C9,'Tabla 2018'!$A$8:$K$35,5,0)*(1+$C$4),0)</f>
        <v>1275964</v>
      </c>
      <c r="I9" s="42">
        <f>ROUND(VLOOKUP($C9,'Tabla 2018'!$A$8:$K$35,6,0)*(1+$C$4),0)</f>
        <v>27559</v>
      </c>
      <c r="J9" s="42">
        <f>ROUND(VLOOKUP($C9,'Tabla 2018'!$A$8:$K$35,7,0)*(1+$C$4),0)</f>
        <v>139245</v>
      </c>
      <c r="K9" s="42">
        <f>ROUND(VLOOKUP($C9,'Tabla 2018'!$A$8:$K$35,8,0)*(1+$C$4),0)</f>
        <v>101234</v>
      </c>
      <c r="L9" s="42">
        <f>ROUND(VLOOKUP($C9,'Tabla 2018'!$A$8:$K$35,9,0)*(1+$C$4),0)</f>
        <v>222527</v>
      </c>
      <c r="M9" s="42">
        <f>ROUND(VLOOKUP($C9,'Tabla 2018'!$A$8:$K$35,10,0)*(1+$C$4),0)</f>
        <v>20090</v>
      </c>
      <c r="N9" s="42">
        <f>ROUND(VLOOKUP($C9,'Tabla 2018'!$A$8:$K$35,11,0)*(1+$C$4),0)</f>
        <v>0</v>
      </c>
      <c r="O9" s="43">
        <f t="shared" ref="O9:O31" si="3">SUM(E9:N9)</f>
        <v>4338544</v>
      </c>
      <c r="P9" s="24" t="s">
        <v>21</v>
      </c>
      <c r="Q9" s="15">
        <f>$E9+$F9+$I9+$M9</f>
        <v>2599574</v>
      </c>
      <c r="R9" s="14">
        <f t="shared" si="0"/>
        <v>389936</v>
      </c>
      <c r="S9" s="14">
        <f t="shared" si="1"/>
        <v>197568</v>
      </c>
      <c r="T9" s="14">
        <f t="shared" si="2"/>
        <v>207966</v>
      </c>
      <c r="U9" s="23">
        <f>SUM(R9:T9)</f>
        <v>795470</v>
      </c>
      <c r="V9" s="34"/>
    </row>
    <row r="10" spans="2:25" ht="16.5" customHeight="1" x14ac:dyDescent="0.25">
      <c r="B10" s="142" t="s">
        <v>128</v>
      </c>
      <c r="C10" s="24" t="s">
        <v>34</v>
      </c>
      <c r="D10" s="2" t="s">
        <v>139</v>
      </c>
      <c r="E10" s="112">
        <f>ROUND(VLOOKUP($C10,'Tabla 2018'!$A$8:$K$35,2,0)*(1+$C$4),0)</f>
        <v>647652</v>
      </c>
      <c r="F10" s="42">
        <f>ROUND(VLOOKUP($C10,'Tabla 2018'!$A$8:$K$35,3,0)*(1+$C$4),0)</f>
        <v>1904273</v>
      </c>
      <c r="G10" s="42">
        <f>ROUND(VLOOKUP($C10,'Tabla 2018'!$A$8:$K$35,4,0)*(1+$C$4),0)</f>
        <v>0</v>
      </c>
      <c r="H10" s="42">
        <f>ROUND(VLOOKUP($C10,'Tabla 2018'!$A$8:$K$35,5,0)*(1+$C$4),0)</f>
        <v>0</v>
      </c>
      <c r="I10" s="42">
        <f>ROUND(VLOOKUP($C10,'Tabla 2018'!$A$8:$K$35,6,0)*(1+$C$4),0)</f>
        <v>27559</v>
      </c>
      <c r="J10" s="42">
        <f>ROUND(VLOOKUP($C10,'Tabla 2018'!$A$8:$K$35,7,0)*(1+$C$4),0)</f>
        <v>139245</v>
      </c>
      <c r="K10" s="42">
        <f>ROUND(VLOOKUP($C10,'Tabla 2018'!$A$8:$K$35,8,0)*(1+$C$4),0)</f>
        <v>101234</v>
      </c>
      <c r="L10" s="42">
        <f>ROUND(VLOOKUP($C10,'Tabla 2018'!$A$8:$K$35,9,0)*(1+$C$4),0)</f>
        <v>222527</v>
      </c>
      <c r="M10" s="42">
        <f>ROUND(VLOOKUP($C10,'Tabla 2018'!$A$8:$K$35,10,0)*(1+$C$4),0)</f>
        <v>20090</v>
      </c>
      <c r="N10" s="42">
        <f>ROUND(VLOOKUP($C10,'Tabla 2018'!$A$8:$K$35,11,0)*(1+$C$4),0)</f>
        <v>518126</v>
      </c>
      <c r="O10" s="43">
        <f>SUM(E10:N10)</f>
        <v>3580706</v>
      </c>
      <c r="P10" s="24" t="s">
        <v>34</v>
      </c>
      <c r="Q10" s="15">
        <f>E10+F10+I10+M10</f>
        <v>2599574</v>
      </c>
      <c r="R10" s="14">
        <f t="shared" si="0"/>
        <v>389936</v>
      </c>
      <c r="S10" s="14">
        <f t="shared" si="1"/>
        <v>197568</v>
      </c>
      <c r="T10" s="14">
        <f t="shared" si="2"/>
        <v>207966</v>
      </c>
      <c r="U10" s="23">
        <f t="shared" ref="U10:U35" si="4">SUM(R10:T10)</f>
        <v>795470</v>
      </c>
      <c r="V10" s="34"/>
    </row>
    <row r="11" spans="2:25" ht="16.5" customHeight="1" x14ac:dyDescent="0.25">
      <c r="B11" s="142" t="s">
        <v>128</v>
      </c>
      <c r="C11" s="24" t="s">
        <v>35</v>
      </c>
      <c r="D11" s="2" t="s">
        <v>139</v>
      </c>
      <c r="E11" s="112">
        <f>ROUND(VLOOKUP($C11,'Tabla 2018'!$A$8:$K$35,2,0)*(1+$C$4),0)</f>
        <v>611009</v>
      </c>
      <c r="F11" s="42">
        <f>ROUND(VLOOKUP($C11,'Tabla 2018'!$A$8:$K$35,3,0)*(1+$C$4),0)</f>
        <v>1847560</v>
      </c>
      <c r="G11" s="42">
        <f>ROUND(VLOOKUP($C11,'Tabla 2018'!$A$8:$K$35,4,0)*(1+$C$4),0)</f>
        <v>0</v>
      </c>
      <c r="H11" s="42">
        <f>ROUND(VLOOKUP($C11,'Tabla 2018'!$A$8:$K$35,5,0)*(1+$C$4),0)</f>
        <v>0</v>
      </c>
      <c r="I11" s="42">
        <f>ROUND(VLOOKUP($C11,'Tabla 2018'!$A$8:$K$35,6,0)*(1+$C$4),0)</f>
        <v>27559</v>
      </c>
      <c r="J11" s="42">
        <f>ROUND(VLOOKUP($C11,'Tabla 2018'!$A$8:$K$35,7,0)*(1+$C$4),0)</f>
        <v>131367</v>
      </c>
      <c r="K11" s="42">
        <f>ROUND(VLOOKUP($C11,'Tabla 2018'!$A$8:$K$35,8,0)*(1+$C$4),0)</f>
        <v>103908</v>
      </c>
      <c r="L11" s="42">
        <f>ROUND(VLOOKUP($C11,'Tabla 2018'!$A$8:$K$35,9,0)*(1+$C$4),0)</f>
        <v>227703</v>
      </c>
      <c r="M11" s="42">
        <f>ROUND(VLOOKUP($C11,'Tabla 2018'!$A$8:$K$35,10,0)*(1+$C$4),0)</f>
        <v>20090</v>
      </c>
      <c r="N11" s="42">
        <f>ROUND(VLOOKUP($C11,'Tabla 2018'!$A$8:$K$35,11,0)*(1+$C$4),0)</f>
        <v>488804</v>
      </c>
      <c r="O11" s="43">
        <f t="shared" si="3"/>
        <v>3458000</v>
      </c>
      <c r="P11" s="24" t="s">
        <v>35</v>
      </c>
      <c r="Q11" s="15">
        <f>E11+F11+I11+M11</f>
        <v>2506218</v>
      </c>
      <c r="R11" s="14">
        <f t="shared" si="0"/>
        <v>375933</v>
      </c>
      <c r="S11" s="14">
        <f t="shared" si="1"/>
        <v>190473</v>
      </c>
      <c r="T11" s="14">
        <f t="shared" si="2"/>
        <v>200497</v>
      </c>
      <c r="U11" s="23">
        <f t="shared" si="4"/>
        <v>766903</v>
      </c>
      <c r="V11" s="34"/>
    </row>
    <row r="12" spans="2:25" ht="16.5" customHeight="1" x14ac:dyDescent="0.25">
      <c r="B12" s="142" t="s">
        <v>128</v>
      </c>
      <c r="C12" s="24" t="s">
        <v>36</v>
      </c>
      <c r="D12" s="2" t="s">
        <v>139</v>
      </c>
      <c r="E12" s="112">
        <f>ROUND(VLOOKUP($C12,'Tabla 2018'!$A$8:$K$35,2,0)*(1+$C$4),0)</f>
        <v>576445</v>
      </c>
      <c r="F12" s="42">
        <f>ROUND(VLOOKUP($C12,'Tabla 2018'!$A$8:$K$35,3,0)*(1+$C$4),0)</f>
        <v>1587934</v>
      </c>
      <c r="G12" s="42">
        <f>ROUND(VLOOKUP($C12,'Tabla 2018'!$A$8:$K$35,4,0)*(1+$C$4),0)</f>
        <v>0</v>
      </c>
      <c r="H12" s="42">
        <f>ROUND(VLOOKUP($C12,'Tabla 2018'!$A$8:$K$35,5,0)*(1+$C$4),0)</f>
        <v>0</v>
      </c>
      <c r="I12" s="42">
        <f>ROUND(VLOOKUP($C12,'Tabla 2018'!$A$8:$K$35,6,0)*(1+$C$4),0)</f>
        <v>27559</v>
      </c>
      <c r="J12" s="42">
        <f>ROUND(VLOOKUP($C12,'Tabla 2018'!$A$8:$K$35,7,0)*(1+$C$4),0)</f>
        <v>123936</v>
      </c>
      <c r="K12" s="42">
        <f>ROUND(VLOOKUP($C12,'Tabla 2018'!$A$8:$K$35,8,0)*(1+$C$4),0)</f>
        <v>106627</v>
      </c>
      <c r="L12" s="42">
        <f>ROUND(VLOOKUP($C12,'Tabla 2018'!$A$8:$K$35,9,0)*(1+$C$4),0)</f>
        <v>232900</v>
      </c>
      <c r="M12" s="42">
        <f>ROUND(VLOOKUP($C12,'Tabla 2018'!$A$8:$K$35,10,0)*(1+$C$4),0)</f>
        <v>20090</v>
      </c>
      <c r="N12" s="42">
        <f>ROUND(VLOOKUP($C12,'Tabla 2018'!$A$8:$K$35,11,0)*(1+$C$4),0)</f>
        <v>487220</v>
      </c>
      <c r="O12" s="43">
        <f t="shared" si="3"/>
        <v>3162711</v>
      </c>
      <c r="P12" s="24" t="s">
        <v>36</v>
      </c>
      <c r="Q12" s="15">
        <f>E12+F12+I12+M12</f>
        <v>2212028</v>
      </c>
      <c r="R12" s="14">
        <f t="shared" si="0"/>
        <v>331804</v>
      </c>
      <c r="S12" s="14">
        <f t="shared" si="1"/>
        <v>168114</v>
      </c>
      <c r="T12" s="14">
        <f t="shared" si="2"/>
        <v>176962</v>
      </c>
      <c r="U12" s="23">
        <f t="shared" si="4"/>
        <v>676880</v>
      </c>
      <c r="V12" s="34"/>
    </row>
    <row r="13" spans="2:25" ht="16.5" customHeight="1" x14ac:dyDescent="0.25">
      <c r="B13" s="142" t="s">
        <v>129</v>
      </c>
      <c r="C13" s="24" t="s">
        <v>37</v>
      </c>
      <c r="D13" s="2" t="s">
        <v>139</v>
      </c>
      <c r="E13" s="112">
        <f>ROUND(VLOOKUP($C13,'Tabla 2018'!$A$8:$K$35,2,0)*(1+$C$4),0)</f>
        <v>543773</v>
      </c>
      <c r="F13" s="42">
        <f>ROUND(VLOOKUP($C13,'Tabla 2018'!$A$8:$K$35,3,0)*(1+$C$4),0)</f>
        <v>1341926</v>
      </c>
      <c r="G13" s="42">
        <f>ROUND(VLOOKUP($C13,'Tabla 2018'!$A$8:$K$35,4,0)*(1+$C$4),0)</f>
        <v>0</v>
      </c>
      <c r="H13" s="42">
        <f>ROUND(VLOOKUP($C13,'Tabla 2018'!$A$8:$K$35,5,0)*(1+$C$4),0)</f>
        <v>0</v>
      </c>
      <c r="I13" s="42">
        <f>ROUND(VLOOKUP($C13,'Tabla 2018'!$A$8:$K$35,6,0)*(1+$C$4),0)</f>
        <v>31692</v>
      </c>
      <c r="J13" s="42">
        <f>ROUND(VLOOKUP($C13,'Tabla 2018'!$A$8:$K$35,7,0)*(1+$C$4),0)</f>
        <v>116912</v>
      </c>
      <c r="K13" s="42">
        <f>ROUND(VLOOKUP($C13,'Tabla 2018'!$A$8:$K$35,8,0)*(1+$C$4),0)</f>
        <v>99206</v>
      </c>
      <c r="L13" s="42">
        <f>ROUND(VLOOKUP($C13,'Tabla 2018'!$A$8:$K$35,9,0)*(1+$C$4),0)</f>
        <v>260328</v>
      </c>
      <c r="M13" s="42">
        <f>ROUND(VLOOKUP($C13,'Tabla 2018'!$A$8:$K$35,10,0)*(1+$C$4),0)</f>
        <v>20090</v>
      </c>
      <c r="N13" s="42">
        <f>ROUND(VLOOKUP($C13,'Tabla 2018'!$A$8:$K$35,11,0)*(1+$C$4),0)</f>
        <v>435014</v>
      </c>
      <c r="O13" s="43">
        <f t="shared" si="3"/>
        <v>2848941</v>
      </c>
      <c r="P13" s="24" t="s">
        <v>37</v>
      </c>
      <c r="Q13" s="15">
        <f>E13+F13+I13+M13</f>
        <v>1937481</v>
      </c>
      <c r="R13" s="14">
        <f t="shared" si="0"/>
        <v>290622</v>
      </c>
      <c r="S13" s="14">
        <f t="shared" si="1"/>
        <v>147249</v>
      </c>
      <c r="T13" s="14">
        <f t="shared" si="2"/>
        <v>154998</v>
      </c>
      <c r="U13" s="23">
        <f t="shared" si="4"/>
        <v>592869</v>
      </c>
      <c r="V13" s="34"/>
    </row>
    <row r="14" spans="2:25" ht="16.5" customHeight="1" x14ac:dyDescent="0.25">
      <c r="B14" s="142" t="s">
        <v>129</v>
      </c>
      <c r="C14" s="24" t="s">
        <v>38</v>
      </c>
      <c r="D14" s="2" t="s">
        <v>139</v>
      </c>
      <c r="E14" s="112">
        <f>ROUND(VLOOKUP($C14,'Tabla 2018'!$A$8:$K$35,2,0)*(1+$C$4),0)</f>
        <v>501226</v>
      </c>
      <c r="F14" s="42">
        <f>ROUND(VLOOKUP($C14,'Tabla 2018'!$A$8:$K$35,3,0)*(1+$C$4),0)</f>
        <v>1006346</v>
      </c>
      <c r="G14" s="42">
        <f>ROUND(VLOOKUP($C14,'Tabla 2018'!$A$8:$K$35,4,0)*(1+$C$4),0)</f>
        <v>0</v>
      </c>
      <c r="H14" s="42">
        <f>ROUND(VLOOKUP($C14,'Tabla 2018'!$A$8:$K$35,5,0)*(1+$C$4),0)</f>
        <v>0</v>
      </c>
      <c r="I14" s="42">
        <f>ROUND(VLOOKUP($C14,'Tabla 2018'!$A$8:$K$35,6,0)*(1+$C$4),0)</f>
        <v>31692</v>
      </c>
      <c r="J14" s="42">
        <f>ROUND(VLOOKUP($C14,'Tabla 2018'!$A$8:$K$35,7,0)*(1+$C$4),0)</f>
        <v>107764</v>
      </c>
      <c r="K14" s="42">
        <f>ROUND(VLOOKUP($C14,'Tabla 2018'!$A$8:$K$35,8,0)*(1+$C$4),0)</f>
        <v>73988</v>
      </c>
      <c r="L14" s="42">
        <f>ROUND(VLOOKUP($C14,'Tabla 2018'!$A$8:$K$35,9,0)*(1+$C$4),0)</f>
        <v>179515</v>
      </c>
      <c r="M14" s="42">
        <f>ROUND(VLOOKUP($C14,'Tabla 2018'!$A$8:$K$35,10,0)*(1+$C$4),0)</f>
        <v>20090</v>
      </c>
      <c r="N14" s="42">
        <f>ROUND(VLOOKUP($C14,'Tabla 2018'!$A$8:$K$35,11,0)*(1+$C$4),0)</f>
        <v>396936</v>
      </c>
      <c r="O14" s="43">
        <f t="shared" si="3"/>
        <v>2317557</v>
      </c>
      <c r="P14" s="24" t="s">
        <v>38</v>
      </c>
      <c r="Q14" s="15">
        <f>E14+F14+I14+M14</f>
        <v>1559354</v>
      </c>
      <c r="R14" s="14">
        <f t="shared" si="0"/>
        <v>233903</v>
      </c>
      <c r="S14" s="14">
        <f t="shared" si="1"/>
        <v>118511</v>
      </c>
      <c r="T14" s="14">
        <f t="shared" si="2"/>
        <v>124748</v>
      </c>
      <c r="U14" s="23">
        <f t="shared" si="4"/>
        <v>477162</v>
      </c>
      <c r="V14" s="34"/>
    </row>
    <row r="15" spans="2:25" ht="16.5" customHeight="1" x14ac:dyDescent="0.25">
      <c r="B15" s="142" t="s">
        <v>130</v>
      </c>
      <c r="C15" s="24" t="s">
        <v>39</v>
      </c>
      <c r="D15" s="2" t="s">
        <v>139</v>
      </c>
      <c r="E15" s="112">
        <f>ROUND(VLOOKUP($C15,'Tabla 2018'!$A$8:$K$35,2,0)*(1+$C$4),0)</f>
        <v>464058</v>
      </c>
      <c r="F15" s="42">
        <f>ROUND(VLOOKUP($C15,'Tabla 2018'!$A$8:$K$35,3,0)*(1+$C$4),0)</f>
        <v>772665</v>
      </c>
      <c r="G15" s="42">
        <f>ROUND(VLOOKUP($C15,'Tabla 2018'!$A$8:$K$35,4,0)*(1+$C$4),0)</f>
        <v>0</v>
      </c>
      <c r="H15" s="42">
        <f>ROUND(VLOOKUP($C15,'Tabla 2018'!$A$8:$K$35,5,0)*(1+$C$4),0)</f>
        <v>0</v>
      </c>
      <c r="I15" s="42">
        <f>ROUND(VLOOKUP($C15,'Tabla 2018'!$A$8:$K$35,6,0)*(1+$C$4),0)</f>
        <v>31692</v>
      </c>
      <c r="J15" s="42">
        <f>ROUND(VLOOKUP($C15,'Tabla 2018'!$A$8:$K$35,7,0)*(1+$C$4),0)</f>
        <v>99772</v>
      </c>
      <c r="K15" s="42">
        <f>ROUND(VLOOKUP($C15,'Tabla 2018'!$A$8:$K$35,8,0)*(1+$C$4),0)</f>
        <v>56451</v>
      </c>
      <c r="L15" s="42">
        <f>ROUND(VLOOKUP($C15,'Tabla 2018'!$A$8:$K$35,9,0)*(1+$C$4),0)</f>
        <v>136925</v>
      </c>
      <c r="M15" s="42">
        <f>ROUND(VLOOKUP($C15,'Tabla 2018'!$A$8:$K$35,10,0)*(1+$C$4),0)</f>
        <v>20090</v>
      </c>
      <c r="N15" s="42">
        <f>ROUND(VLOOKUP($C15,'Tabla 2018'!$A$8:$K$35,11,0)*(1+$C$4),0)</f>
        <v>356006</v>
      </c>
      <c r="O15" s="43">
        <f t="shared" si="3"/>
        <v>1937659</v>
      </c>
      <c r="P15" s="24" t="s">
        <v>39</v>
      </c>
      <c r="Q15" s="15">
        <f>E15+F15+I15+M15</f>
        <v>1288505</v>
      </c>
      <c r="R15" s="14">
        <f t="shared" si="0"/>
        <v>193276</v>
      </c>
      <c r="S15" s="14">
        <f t="shared" si="1"/>
        <v>97926</v>
      </c>
      <c r="T15" s="14">
        <f t="shared" si="2"/>
        <v>103080</v>
      </c>
      <c r="U15" s="23">
        <f t="shared" si="4"/>
        <v>394282</v>
      </c>
      <c r="V15" s="34"/>
    </row>
    <row r="16" spans="2:25" ht="16.5" customHeight="1" x14ac:dyDescent="0.25">
      <c r="B16" s="142" t="s">
        <v>130</v>
      </c>
      <c r="C16" s="24" t="s">
        <v>40</v>
      </c>
      <c r="D16" s="2" t="s">
        <v>139</v>
      </c>
      <c r="E16" s="112">
        <f>ROUND(VLOOKUP($C16,'Tabla 2018'!$A$8:$K$35,2,0)*(1+$C$4),0)</f>
        <v>429641</v>
      </c>
      <c r="F16" s="42">
        <f>ROUND(VLOOKUP($C16,'Tabla 2018'!$A$8:$K$35,3,0)*(1+$C$4),0)</f>
        <v>593700</v>
      </c>
      <c r="G16" s="42">
        <f>ROUND(VLOOKUP($C16,'Tabla 2018'!$A$8:$K$35,4,0)*(1+$C$4),0)</f>
        <v>0</v>
      </c>
      <c r="H16" s="42">
        <f>ROUND(VLOOKUP($C16,'Tabla 2018'!$A$8:$K$35,5,0)*(1+$C$4),0)</f>
        <v>0</v>
      </c>
      <c r="I16" s="42">
        <f>ROUND(VLOOKUP($C16,'Tabla 2018'!$A$8:$K$35,6,0)*(1+$C$4),0)</f>
        <v>31692</v>
      </c>
      <c r="J16" s="42">
        <f>ROUND(VLOOKUP($C16,'Tabla 2018'!$A$8:$K$35,7,0)*(1+$C$4),0)</f>
        <v>92373</v>
      </c>
      <c r="K16" s="42">
        <f>ROUND(VLOOKUP($C16,'Tabla 2018'!$A$8:$K$35,8,0)*(1+$C$4),0)</f>
        <v>43031</v>
      </c>
      <c r="L16" s="42">
        <f>ROUND(VLOOKUP($C16,'Tabla 2018'!$A$8:$K$35,9,0)*(1+$C$4),0)</f>
        <v>104392</v>
      </c>
      <c r="M16" s="42">
        <f>ROUND(VLOOKUP($C16,'Tabla 2018'!$A$8:$K$35,10,0)*(1+$C$4),0)</f>
        <v>20090</v>
      </c>
      <c r="N16" s="42">
        <f>ROUND(VLOOKUP($C16,'Tabla 2018'!$A$8:$K$35,11,0)*(1+$C$4),0)</f>
        <v>322170</v>
      </c>
      <c r="O16" s="43">
        <f t="shared" si="3"/>
        <v>1637089</v>
      </c>
      <c r="P16" s="24" t="s">
        <v>40</v>
      </c>
      <c r="Q16" s="15">
        <f>E16+F16+I16+M16</f>
        <v>1075123</v>
      </c>
      <c r="R16" s="14">
        <f t="shared" si="0"/>
        <v>161268</v>
      </c>
      <c r="S16" s="14">
        <f t="shared" si="1"/>
        <v>81709</v>
      </c>
      <c r="T16" s="14">
        <f t="shared" si="2"/>
        <v>86010</v>
      </c>
      <c r="U16" s="23">
        <f t="shared" si="4"/>
        <v>328987</v>
      </c>
      <c r="V16" s="34"/>
      <c r="W16" s="34"/>
    </row>
    <row r="17" spans="2:23" ht="16.5" customHeight="1" x14ac:dyDescent="0.25">
      <c r="B17" s="142" t="s">
        <v>131</v>
      </c>
      <c r="C17" s="24" t="s">
        <v>41</v>
      </c>
      <c r="D17" s="2" t="s">
        <v>139</v>
      </c>
      <c r="E17" s="112">
        <f>ROUND(VLOOKUP($C17,'Tabla 2018'!$A$8:$K$35,2,0)*(1+$C$4),0)</f>
        <v>429641</v>
      </c>
      <c r="F17" s="42">
        <f>ROUND(VLOOKUP($C17,'Tabla 2018'!$A$8:$K$35,3,0)*(1+$C$4),0)</f>
        <v>593700</v>
      </c>
      <c r="G17" s="42">
        <f>ROUND(VLOOKUP($C17,'Tabla 2018'!$A$8:$K$35,4,0)*(1+$C$4),0)</f>
        <v>0</v>
      </c>
      <c r="H17" s="42">
        <f>ROUND(VLOOKUP($C17,'Tabla 2018'!$A$8:$K$35,5,0)*(1+$C$4),0)</f>
        <v>0</v>
      </c>
      <c r="I17" s="42">
        <f>ROUND(VLOOKUP($C17,'Tabla 2018'!$A$8:$K$35,6,0)*(1+$C$4),0)</f>
        <v>31692</v>
      </c>
      <c r="J17" s="42">
        <f>ROUND(VLOOKUP($C17,'Tabla 2018'!$A$8:$K$35,7,0)*(1+$C$4),0)</f>
        <v>92373</v>
      </c>
      <c r="K17" s="42">
        <f>ROUND(VLOOKUP($C17,'Tabla 2018'!$A$8:$K$35,8,0)*(1+$C$4),0)</f>
        <v>43031</v>
      </c>
      <c r="L17" s="42">
        <f>ROUND(VLOOKUP($C17,'Tabla 2018'!$A$8:$K$35,9,0)*(1+$C$4),0)</f>
        <v>104392</v>
      </c>
      <c r="M17" s="42">
        <f>ROUND(VLOOKUP($C17,'Tabla 2018'!$A$8:$K$35,10,0)*(1+$C$4),0)</f>
        <v>20090</v>
      </c>
      <c r="N17" s="42">
        <f>ROUND(VLOOKUP($C17,'Tabla 2018'!$A$8:$K$35,11,0)*(1+$C$4),0)</f>
        <v>0</v>
      </c>
      <c r="O17" s="43">
        <f t="shared" si="3"/>
        <v>1314919</v>
      </c>
      <c r="P17" s="24" t="s">
        <v>41</v>
      </c>
      <c r="Q17" s="15">
        <f>E17+F17+I17+M17</f>
        <v>1075123</v>
      </c>
      <c r="R17" s="14">
        <f t="shared" si="0"/>
        <v>161268</v>
      </c>
      <c r="S17" s="14">
        <f t="shared" si="1"/>
        <v>81709</v>
      </c>
      <c r="T17" s="14">
        <f t="shared" si="2"/>
        <v>86010</v>
      </c>
      <c r="U17" s="23">
        <f t="shared" si="4"/>
        <v>328987</v>
      </c>
      <c r="V17" s="34"/>
      <c r="W17" s="34"/>
    </row>
    <row r="18" spans="2:23" ht="16.5" customHeight="1" x14ac:dyDescent="0.25">
      <c r="B18" s="142" t="s">
        <v>132</v>
      </c>
      <c r="C18" s="24" t="s">
        <v>42</v>
      </c>
      <c r="D18" s="2" t="s">
        <v>139</v>
      </c>
      <c r="E18" s="112">
        <f>ROUND(VLOOKUP($C18,'Tabla 2018'!$A$8:$K$35,2,0)*(1+$C$4),0)</f>
        <v>397844</v>
      </c>
      <c r="F18" s="42">
        <f>ROUND(VLOOKUP($C18,'Tabla 2018'!$A$8:$K$35,3,0)*(1+$C$4),0)</f>
        <v>448772</v>
      </c>
      <c r="G18" s="42">
        <f>ROUND(VLOOKUP($C18,'Tabla 2018'!$A$8:$K$35,4,0)*(1+$C$4),0)</f>
        <v>0</v>
      </c>
      <c r="H18" s="42">
        <f>ROUND(VLOOKUP($C18,'Tabla 2018'!$A$8:$K$35,5,0)*(1+$C$4),0)</f>
        <v>0</v>
      </c>
      <c r="I18" s="42">
        <f>ROUND(VLOOKUP($C18,'Tabla 2018'!$A$8:$K$35,6,0)*(1+$C$4),0)</f>
        <v>31692</v>
      </c>
      <c r="J18" s="42">
        <f>ROUND(VLOOKUP($C18,'Tabla 2018'!$A$8:$K$35,7,0)*(1+$C$4),0)</f>
        <v>85537</v>
      </c>
      <c r="K18" s="42">
        <f>ROUND(VLOOKUP($C18,'Tabla 2018'!$A$8:$K$35,8,0)*(1+$C$4),0)</f>
        <v>32182</v>
      </c>
      <c r="L18" s="42">
        <f>ROUND(VLOOKUP($C18,'Tabla 2018'!$A$8:$K$35,9,0)*(1+$C$4),0)</f>
        <v>78018</v>
      </c>
      <c r="M18" s="42">
        <f>ROUND(VLOOKUP($C18,'Tabla 2018'!$A$8:$K$35,10,0)*(1+$C$4),0)</f>
        <v>20090</v>
      </c>
      <c r="N18" s="42">
        <f>ROUND(VLOOKUP($C18,'Tabla 2018'!$A$8:$K$35,11,0)*(1+$C$4),0)</f>
        <v>291553</v>
      </c>
      <c r="O18" s="43">
        <f t="shared" si="3"/>
        <v>1385688</v>
      </c>
      <c r="P18" s="24" t="s">
        <v>42</v>
      </c>
      <c r="Q18" s="15">
        <f>E18+F18+I18+M18</f>
        <v>898398</v>
      </c>
      <c r="R18" s="14">
        <f t="shared" si="0"/>
        <v>134760</v>
      </c>
      <c r="S18" s="14">
        <f t="shared" si="1"/>
        <v>68278</v>
      </c>
      <c r="T18" s="14">
        <f t="shared" si="2"/>
        <v>71872</v>
      </c>
      <c r="U18" s="23">
        <f t="shared" si="4"/>
        <v>274910</v>
      </c>
      <c r="V18" s="34"/>
    </row>
    <row r="19" spans="2:23" ht="16.5" customHeight="1" x14ac:dyDescent="0.25">
      <c r="B19" s="142" t="s">
        <v>131</v>
      </c>
      <c r="C19" s="24" t="s">
        <v>43</v>
      </c>
      <c r="D19" s="2" t="s">
        <v>139</v>
      </c>
      <c r="E19" s="112">
        <f>ROUND(VLOOKUP($C19,'Tabla 2018'!$A$8:$K$35,2,0)*(1+$C$4),0)</f>
        <v>397844</v>
      </c>
      <c r="F19" s="42">
        <f>ROUND(VLOOKUP($C19,'Tabla 2018'!$A$8:$K$35,3,0)*(1+$C$4),0)</f>
        <v>448772</v>
      </c>
      <c r="G19" s="42">
        <f>ROUND(VLOOKUP($C19,'Tabla 2018'!$A$8:$K$35,4,0)*(1+$C$4),0)</f>
        <v>0</v>
      </c>
      <c r="H19" s="42">
        <f>ROUND(VLOOKUP($C19,'Tabla 2018'!$A$8:$K$35,5,0)*(1+$C$4),0)</f>
        <v>0</v>
      </c>
      <c r="I19" s="42">
        <f>ROUND(VLOOKUP($C19,'Tabla 2018'!$A$8:$K$35,6,0)*(1+$C$4),0)</f>
        <v>31692</v>
      </c>
      <c r="J19" s="42">
        <f>ROUND(VLOOKUP($C19,'Tabla 2018'!$A$8:$K$35,7,0)*(1+$C$4),0)</f>
        <v>85537</v>
      </c>
      <c r="K19" s="42">
        <f>ROUND(VLOOKUP($C19,'Tabla 2018'!$A$8:$K$35,8,0)*(1+$C$4),0)</f>
        <v>32182</v>
      </c>
      <c r="L19" s="42">
        <f>ROUND(VLOOKUP($C19,'Tabla 2018'!$A$8:$K$35,9,0)*(1+$C$4),0)</f>
        <v>78018</v>
      </c>
      <c r="M19" s="42">
        <f>ROUND(VLOOKUP($C19,'Tabla 2018'!$A$8:$K$35,10,0)*(1+$C$4),0)</f>
        <v>20090</v>
      </c>
      <c r="N19" s="42">
        <f>ROUND(VLOOKUP($C19,'Tabla 2018'!$A$8:$K$35,11,0)*(1+$C$4),0)</f>
        <v>0</v>
      </c>
      <c r="O19" s="43">
        <f t="shared" si="3"/>
        <v>1094135</v>
      </c>
      <c r="P19" s="24" t="s">
        <v>43</v>
      </c>
      <c r="Q19" s="15">
        <f>E19+F19+I19+M19</f>
        <v>898398</v>
      </c>
      <c r="R19" s="14">
        <f t="shared" si="0"/>
        <v>134760</v>
      </c>
      <c r="S19" s="14">
        <f t="shared" si="1"/>
        <v>68278</v>
      </c>
      <c r="T19" s="14">
        <f t="shared" si="2"/>
        <v>71872</v>
      </c>
      <c r="U19" s="23">
        <f t="shared" si="4"/>
        <v>274910</v>
      </c>
      <c r="V19" s="34"/>
    </row>
    <row r="20" spans="2:23" ht="15.75" customHeight="1" x14ac:dyDescent="0.25">
      <c r="B20" s="142" t="s">
        <v>132</v>
      </c>
      <c r="C20" s="24" t="s">
        <v>44</v>
      </c>
      <c r="D20" s="2" t="s">
        <v>139</v>
      </c>
      <c r="E20" s="112">
        <f>ROUND(VLOOKUP($C20,'Tabla 2018'!$A$8:$K$35,2,0)*(1+$C$4),0)</f>
        <v>368400</v>
      </c>
      <c r="F20" s="42">
        <f>ROUND(VLOOKUP($C20,'Tabla 2018'!$A$8:$K$35,3,0)*(1+$C$4),0)</f>
        <v>339097</v>
      </c>
      <c r="G20" s="42">
        <f>ROUND(VLOOKUP($C20,'Tabla 2018'!$A$8:$K$35,4,0)*(1+$C$4),0)</f>
        <v>0</v>
      </c>
      <c r="H20" s="42">
        <f>ROUND(VLOOKUP($C20,'Tabla 2018'!$A$8:$K$35,5,0)*(1+$C$4),0)</f>
        <v>0</v>
      </c>
      <c r="I20" s="42">
        <f>ROUND(VLOOKUP($C20,'Tabla 2018'!$A$8:$K$35,6,0)*(1+$C$4),0)</f>
        <v>31692</v>
      </c>
      <c r="J20" s="42">
        <f>ROUND(VLOOKUP($C20,'Tabla 2018'!$A$8:$K$35,7,0)*(1+$C$4),0)</f>
        <v>79206</v>
      </c>
      <c r="K20" s="42">
        <f>ROUND(VLOOKUP($C20,'Tabla 2018'!$A$8:$K$35,8,0)*(1+$C$4),0)</f>
        <v>23956</v>
      </c>
      <c r="L20" s="42">
        <f>ROUND(VLOOKUP($C20,'Tabla 2018'!$A$8:$K$35,9,0)*(1+$C$4),0)</f>
        <v>58150</v>
      </c>
      <c r="M20" s="42">
        <f>ROUND(VLOOKUP($C20,'Tabla 2018'!$A$8:$K$35,10,0)*(1+$C$4),0)</f>
        <v>20090</v>
      </c>
      <c r="N20" s="42">
        <f>ROUND(VLOOKUP($C20,'Tabla 2018'!$A$8:$K$35,11,0)*(1+$C$4),0)</f>
        <v>263853</v>
      </c>
      <c r="O20" s="43">
        <f t="shared" si="3"/>
        <v>1184444</v>
      </c>
      <c r="P20" s="24" t="s">
        <v>44</v>
      </c>
      <c r="Q20" s="15">
        <f>E20+F20+I20+M20</f>
        <v>759279</v>
      </c>
      <c r="R20" s="14">
        <f t="shared" si="0"/>
        <v>113892</v>
      </c>
      <c r="S20" s="14">
        <f t="shared" si="1"/>
        <v>57705</v>
      </c>
      <c r="T20" s="14">
        <f t="shared" si="2"/>
        <v>60742</v>
      </c>
      <c r="U20" s="23">
        <f t="shared" si="4"/>
        <v>232339</v>
      </c>
      <c r="V20" s="34"/>
      <c r="W20" s="34"/>
    </row>
    <row r="21" spans="2:23" ht="16.5" customHeight="1" x14ac:dyDescent="0.25">
      <c r="B21" s="142" t="s">
        <v>133</v>
      </c>
      <c r="C21" s="44" t="s">
        <v>33</v>
      </c>
      <c r="D21" s="2" t="s">
        <v>139</v>
      </c>
      <c r="E21" s="112">
        <f>ROUND(VLOOKUP($C21,'Tabla 2018'!$A$8:$K$35,2,0)*(1+$C$4),0)</f>
        <v>368400</v>
      </c>
      <c r="F21" s="42">
        <f>ROUND(VLOOKUP($C21,'Tabla 2018'!$A$8:$K$35,3,0)*(1+$C$4),0)</f>
        <v>339097</v>
      </c>
      <c r="G21" s="42">
        <f>ROUND(VLOOKUP($C21,'Tabla 2018'!$A$8:$K$35,4,0)*(1+$C$4),0)</f>
        <v>0</v>
      </c>
      <c r="H21" s="42">
        <f>ROUND(VLOOKUP($C21,'Tabla 2018'!$A$8:$K$35,5,0)*(1+$C$4),0)</f>
        <v>0</v>
      </c>
      <c r="I21" s="42">
        <f>ROUND(VLOOKUP($C21,'Tabla 2018'!$A$8:$K$35,6,0)*(1+$C$4),0)</f>
        <v>31692</v>
      </c>
      <c r="J21" s="42">
        <f>ROUND(VLOOKUP($C21,'Tabla 2018'!$A$8:$K$35,7,0)*(1+$C$4),0)</f>
        <v>79206</v>
      </c>
      <c r="K21" s="42">
        <f>ROUND(VLOOKUP($C21,'Tabla 2018'!$A$8:$K$35,8,0)*(1+$C$4),0)</f>
        <v>23956</v>
      </c>
      <c r="L21" s="42">
        <f>ROUND(VLOOKUP($C21,'Tabla 2018'!$A$8:$K$35,9,0)*(1+$C$4),0)</f>
        <v>58150</v>
      </c>
      <c r="M21" s="42">
        <f>ROUND(VLOOKUP($C21,'Tabla 2018'!$A$8:$K$35,10,0)*(1+$C$4),0)</f>
        <v>20090</v>
      </c>
      <c r="N21" s="42">
        <f>ROUND(VLOOKUP($C21,'Tabla 2018'!$A$8:$K$35,11,0)*(1+$C$4),0)</f>
        <v>0</v>
      </c>
      <c r="O21" s="43">
        <f t="shared" si="3"/>
        <v>920591</v>
      </c>
      <c r="P21" s="44" t="s">
        <v>33</v>
      </c>
      <c r="Q21" s="15">
        <f>E21+F21+I21+M21</f>
        <v>759279</v>
      </c>
      <c r="R21" s="14">
        <f t="shared" si="0"/>
        <v>113892</v>
      </c>
      <c r="S21" s="14">
        <f t="shared" si="1"/>
        <v>57705</v>
      </c>
      <c r="T21" s="14">
        <f t="shared" si="2"/>
        <v>60742</v>
      </c>
      <c r="U21" s="23">
        <f t="shared" si="4"/>
        <v>232339</v>
      </c>
      <c r="V21" s="34"/>
      <c r="W21" s="34"/>
    </row>
    <row r="22" spans="2:23" ht="16.5" customHeight="1" x14ac:dyDescent="0.25">
      <c r="B22" s="142" t="s">
        <v>134</v>
      </c>
      <c r="C22" s="24" t="s">
        <v>29</v>
      </c>
      <c r="D22" s="2" t="s">
        <v>139</v>
      </c>
      <c r="E22" s="112">
        <f>ROUND(VLOOKUP($C22,'Tabla 2018'!$A$8:$K$35,2,0)*(1+$C$4),0)</f>
        <v>341110</v>
      </c>
      <c r="F22" s="42">
        <f>ROUND(VLOOKUP($C22,'Tabla 2018'!$A$8:$K$35,3,0)*(1+$C$4),0)</f>
        <v>250297</v>
      </c>
      <c r="G22" s="42">
        <f>ROUND(VLOOKUP($C22,'Tabla 2018'!$A$8:$K$35,4,0)*(1+$C$4),0)</f>
        <v>0</v>
      </c>
      <c r="H22" s="42">
        <f>ROUND(VLOOKUP($C22,'Tabla 2018'!$A$8:$K$35,5,0)*(1+$C$4),0)</f>
        <v>0</v>
      </c>
      <c r="I22" s="42">
        <f>ROUND(VLOOKUP($C22,'Tabla 2018'!$A$8:$K$35,6,0)*(1+$C$4),0)</f>
        <v>52359</v>
      </c>
      <c r="J22" s="42">
        <f>ROUND(VLOOKUP($C22,'Tabla 2018'!$A$8:$K$35,7,0)*(1+$C$4),0)</f>
        <v>73338</v>
      </c>
      <c r="K22" s="42">
        <f>ROUND(VLOOKUP($C22,'Tabla 2018'!$A$8:$K$35,8,0)*(1+$C$4),0)</f>
        <v>19135</v>
      </c>
      <c r="L22" s="42">
        <f>ROUND(VLOOKUP($C22,'Tabla 2018'!$A$8:$K$35,9,0)*(1+$C$4),0)</f>
        <v>49180</v>
      </c>
      <c r="M22" s="42">
        <f>ROUND(VLOOKUP($C22,'Tabla 2018'!$A$8:$K$35,10,0)*(1+$C$4),0)</f>
        <v>74765</v>
      </c>
      <c r="N22" s="42">
        <f>ROUND(VLOOKUP($C22,'Tabla 2018'!$A$8:$K$35,11,0)*(1+$C$4),0)</f>
        <v>0</v>
      </c>
      <c r="O22" s="43">
        <f t="shared" si="3"/>
        <v>860184</v>
      </c>
      <c r="P22" s="24" t="s">
        <v>29</v>
      </c>
      <c r="Q22" s="15">
        <f>E22+F22+I22+M22</f>
        <v>718531</v>
      </c>
      <c r="R22" s="14">
        <f>ROUND(Q22*$R$7,0)</f>
        <v>107780</v>
      </c>
      <c r="S22" s="14">
        <f>ROUND(Q22*$S$7,0)</f>
        <v>54608</v>
      </c>
      <c r="T22" s="14">
        <f>ROUND(Q22*$T$7,0)</f>
        <v>57482</v>
      </c>
      <c r="U22" s="23">
        <f t="shared" si="4"/>
        <v>219870</v>
      </c>
      <c r="V22" s="34"/>
    </row>
    <row r="23" spans="2:23" ht="16.5" customHeight="1" x14ac:dyDescent="0.25">
      <c r="B23" s="142" t="s">
        <v>134</v>
      </c>
      <c r="C23" s="24" t="s">
        <v>30</v>
      </c>
      <c r="D23" s="2" t="s">
        <v>139</v>
      </c>
      <c r="E23" s="112">
        <f>ROUND(VLOOKUP($C23,'Tabla 2018'!$A$8:$K$35,2,0)*(1+$C$4),0)</f>
        <v>315831</v>
      </c>
      <c r="F23" s="42">
        <f>ROUND(VLOOKUP($C23,'Tabla 2018'!$A$8:$K$35,3,0)*(1+$C$4),0)</f>
        <v>186258</v>
      </c>
      <c r="G23" s="42">
        <f>ROUND(VLOOKUP($C23,'Tabla 2018'!$A$8:$K$35,4,0)*(1+$C$4),0)</f>
        <v>0</v>
      </c>
      <c r="H23" s="42">
        <f>ROUND(VLOOKUP($C23,'Tabla 2018'!$A$8:$K$35,5,0)*(1+$C$4),0)</f>
        <v>0</v>
      </c>
      <c r="I23" s="42">
        <f>ROUND(VLOOKUP($C23,'Tabla 2018'!$A$8:$K$35,6,0)*(1+$C$4),0)</f>
        <v>52359</v>
      </c>
      <c r="J23" s="42">
        <f>ROUND(VLOOKUP($C23,'Tabla 2018'!$A$8:$K$35,7,0)*(1+$C$4),0)</f>
        <v>67903</v>
      </c>
      <c r="K23" s="42">
        <f>ROUND(VLOOKUP($C23,'Tabla 2018'!$A$8:$K$35,8,0)*(1+$C$4),0)</f>
        <v>13808</v>
      </c>
      <c r="L23" s="42">
        <f>ROUND(VLOOKUP($C23,'Tabla 2018'!$A$8:$K$35,9,0)*(1+$C$4),0)</f>
        <v>36308</v>
      </c>
      <c r="M23" s="42">
        <f>ROUND(VLOOKUP($C23,'Tabla 2018'!$A$8:$K$35,10,0)*(1+$C$4),0)</f>
        <v>72554</v>
      </c>
      <c r="N23" s="42">
        <f>ROUND(VLOOKUP($C23,'Tabla 2018'!$A$8:$K$35,11,0)*(1+$C$4),0)</f>
        <v>0</v>
      </c>
      <c r="O23" s="43">
        <f t="shared" si="3"/>
        <v>745021</v>
      </c>
      <c r="P23" s="24" t="s">
        <v>30</v>
      </c>
      <c r="Q23" s="15">
        <f>E23+F23+I23+M23</f>
        <v>627002</v>
      </c>
      <c r="R23" s="14">
        <f>ROUND(Q23*$R$7,0)</f>
        <v>94050</v>
      </c>
      <c r="S23" s="14">
        <f>ROUND(Q23*$S$7,0)</f>
        <v>47652</v>
      </c>
      <c r="T23" s="14">
        <f>ROUND(Q23*$T$7,0)</f>
        <v>50160</v>
      </c>
      <c r="U23" s="23">
        <f t="shared" si="4"/>
        <v>191862</v>
      </c>
      <c r="V23" s="34"/>
    </row>
    <row r="24" spans="2:23" ht="16.5" customHeight="1" x14ac:dyDescent="0.25">
      <c r="B24" s="142" t="s">
        <v>135</v>
      </c>
      <c r="C24" s="39" t="s">
        <v>28</v>
      </c>
      <c r="D24" s="2" t="s">
        <v>139</v>
      </c>
      <c r="E24" s="112">
        <f>ROUND(VLOOKUP($C24,'Tabla 2018'!$A$8:$K$35,2,0)*(1+$C$4),0)</f>
        <v>315831</v>
      </c>
      <c r="F24" s="42">
        <f>ROUND(VLOOKUP($C24,'Tabla 2018'!$A$8:$K$35,3,0)*(1+$C$4),0)</f>
        <v>186258</v>
      </c>
      <c r="G24" s="42">
        <f>ROUND(VLOOKUP($C24,'Tabla 2018'!$A$8:$K$35,4,0)*(1+$C$4),0)</f>
        <v>0</v>
      </c>
      <c r="H24" s="42">
        <f>ROUND(VLOOKUP($C24,'Tabla 2018'!$A$8:$K$35,5,0)*(1+$C$4),0)</f>
        <v>0</v>
      </c>
      <c r="I24" s="42">
        <f>ROUND(VLOOKUP($C24,'Tabla 2018'!$A$8:$K$35,6,0)*(1+$C$4),0)</f>
        <v>52359</v>
      </c>
      <c r="J24" s="42">
        <f>ROUND(VLOOKUP($C24,'Tabla 2018'!$A$8:$K$35,7,0)*(1+$C$4),0)</f>
        <v>63167</v>
      </c>
      <c r="K24" s="42">
        <f>ROUND(VLOOKUP($C24,'Tabla 2018'!$A$8:$K$35,8,0)*(1+$C$4),0)</f>
        <v>13808</v>
      </c>
      <c r="L24" s="42">
        <f>ROUND(VLOOKUP($C24,'Tabla 2018'!$A$8:$K$35,9,0)*(1+$C$4),0)</f>
        <v>36308</v>
      </c>
      <c r="M24" s="42">
        <f>ROUND(VLOOKUP($C24,'Tabla 2018'!$A$8:$K$35,10,0)*(1+$C$4),0)</f>
        <v>72554</v>
      </c>
      <c r="N24" s="42">
        <f>ROUND(VLOOKUP($C24,'Tabla 2018'!$A$8:$K$35,11,0)*(1+$C$4),0)</f>
        <v>0</v>
      </c>
      <c r="O24" s="43">
        <f t="shared" si="3"/>
        <v>740285</v>
      </c>
      <c r="P24" s="39" t="s">
        <v>28</v>
      </c>
      <c r="Q24" s="15">
        <f>E24+F24+I24+M24</f>
        <v>627002</v>
      </c>
      <c r="R24" s="14">
        <f>ROUND(Q24*$R$7,0)</f>
        <v>94050</v>
      </c>
      <c r="S24" s="14">
        <f>ROUND(Q24*$S$7,0)</f>
        <v>47652</v>
      </c>
      <c r="T24" s="14">
        <f>ROUND(Q24*$T$7,0)</f>
        <v>50160</v>
      </c>
      <c r="U24" s="23">
        <f t="shared" si="4"/>
        <v>191862</v>
      </c>
      <c r="V24" s="34"/>
    </row>
    <row r="25" spans="2:23" ht="16.5" customHeight="1" x14ac:dyDescent="0.25">
      <c r="B25" s="142" t="s">
        <v>134</v>
      </c>
      <c r="C25" s="24" t="s">
        <v>9</v>
      </c>
      <c r="D25" s="2" t="s">
        <v>139</v>
      </c>
      <c r="E25" s="112">
        <f>ROUND(VLOOKUP($C25,'Tabla 2018'!$A$8:$K$35,2,0)*(1+$C$4),0)</f>
        <v>292388</v>
      </c>
      <c r="F25" s="42">
        <f>ROUND(VLOOKUP($C25,'Tabla 2018'!$A$8:$K$35,3,0)*(1+$C$4),0)</f>
        <v>140696</v>
      </c>
      <c r="G25" s="42">
        <f>ROUND(VLOOKUP($C25,'Tabla 2018'!$A$8:$K$35,4,0)*(1+$C$4),0)</f>
        <v>0</v>
      </c>
      <c r="H25" s="42">
        <f>ROUND(VLOOKUP($C25,'Tabla 2018'!$A$8:$K$35,5,0)*(1+$C$4),0)</f>
        <v>0</v>
      </c>
      <c r="I25" s="42">
        <f>ROUND(VLOOKUP($C25,'Tabla 2018'!$A$8:$K$35,6,0)*(1+$C$4),0)</f>
        <v>52359</v>
      </c>
      <c r="J25" s="42">
        <f>ROUND(VLOOKUP($C25,'Tabla 2018'!$A$8:$K$35,7,0)*(1+$C$4),0)</f>
        <v>62863</v>
      </c>
      <c r="K25" s="42">
        <f>ROUND(VLOOKUP($C25,'Tabla 2018'!$A$8:$K$35,8,0)*(1+$C$4),0)</f>
        <v>10208</v>
      </c>
      <c r="L25" s="42">
        <f>ROUND(VLOOKUP($C25,'Tabla 2018'!$A$8:$K$35,9,0)*(1+$C$4),0)</f>
        <v>27376</v>
      </c>
      <c r="M25" s="42">
        <f>ROUND(VLOOKUP($C25,'Tabla 2018'!$A$8:$K$35,10,0)*(1+$C$4),0)</f>
        <v>71974</v>
      </c>
      <c r="N25" s="42">
        <f>ROUND(VLOOKUP($C25,'Tabla 2018'!$A$8:$K$35,11,0)*(1+$C$4),0)</f>
        <v>0</v>
      </c>
      <c r="O25" s="43">
        <f t="shared" si="3"/>
        <v>657864</v>
      </c>
      <c r="P25" s="24" t="s">
        <v>9</v>
      </c>
      <c r="Q25" s="15">
        <f>E25+F25+I25+M25</f>
        <v>557417</v>
      </c>
      <c r="R25" s="14">
        <f t="shared" ref="R25:R35" si="5">ROUND(Q25*$R$7,0)</f>
        <v>83613</v>
      </c>
      <c r="S25" s="14">
        <f t="shared" ref="S25:S35" si="6">ROUND(Q25*$S$7,0)</f>
        <v>42364</v>
      </c>
      <c r="T25" s="14">
        <f t="shared" ref="T25:T35" si="7">ROUND(Q25*$T$7,0)</f>
        <v>44593</v>
      </c>
      <c r="U25" s="23">
        <f t="shared" si="4"/>
        <v>170570</v>
      </c>
      <c r="V25" s="34"/>
    </row>
    <row r="26" spans="2:23" ht="16.5" customHeight="1" x14ac:dyDescent="0.25">
      <c r="B26" s="142" t="s">
        <v>135</v>
      </c>
      <c r="C26" s="24" t="s">
        <v>14</v>
      </c>
      <c r="D26" s="2" t="s">
        <v>139</v>
      </c>
      <c r="E26" s="112">
        <f>ROUND(VLOOKUP($C26,'Tabla 2018'!$A$8:$K$35,2,0)*(1+$C$4),0)</f>
        <v>292388</v>
      </c>
      <c r="F26" s="42">
        <f>ROUND(VLOOKUP($C26,'Tabla 2018'!$A$8:$K$35,3,0)*(1+$C$4),0)</f>
        <v>140696</v>
      </c>
      <c r="G26" s="42">
        <f>ROUND(VLOOKUP($C26,'Tabla 2018'!$A$8:$K$35,4,0)*(1+$C$4),0)</f>
        <v>0</v>
      </c>
      <c r="H26" s="42">
        <f>ROUND(VLOOKUP($C26,'Tabla 2018'!$A$8:$K$35,5,0)*(1+$C$4),0)</f>
        <v>0</v>
      </c>
      <c r="I26" s="42">
        <f>ROUND(VLOOKUP($C26,'Tabla 2018'!$A$8:$K$35,6,0)*(1+$C$4),0)</f>
        <v>52359</v>
      </c>
      <c r="J26" s="42">
        <f>ROUND(VLOOKUP($C26,'Tabla 2018'!$A$8:$K$35,7,0)*(1+$C$4),0)</f>
        <v>58478</v>
      </c>
      <c r="K26" s="42">
        <f>ROUND(VLOOKUP($C26,'Tabla 2018'!$A$8:$K$35,8,0)*(1+$C$4),0)</f>
        <v>10208</v>
      </c>
      <c r="L26" s="42">
        <f>ROUND(VLOOKUP($C26,'Tabla 2018'!$A$8:$K$35,9,0)*(1+$C$4),0)</f>
        <v>27376</v>
      </c>
      <c r="M26" s="42">
        <f>ROUND(VLOOKUP($C26,'Tabla 2018'!$A$8:$K$35,10,0)*(1+$C$4),0)</f>
        <v>71974</v>
      </c>
      <c r="N26" s="42">
        <f>ROUND(VLOOKUP($C26,'Tabla 2018'!$A$8:$K$35,11,0)*(1+$C$4),0)</f>
        <v>0</v>
      </c>
      <c r="O26" s="43">
        <f t="shared" si="3"/>
        <v>653479</v>
      </c>
      <c r="P26" s="24" t="s">
        <v>14</v>
      </c>
      <c r="Q26" s="15">
        <f>E26+F26+I26+M26</f>
        <v>557417</v>
      </c>
      <c r="R26" s="14">
        <f t="shared" si="5"/>
        <v>83613</v>
      </c>
      <c r="S26" s="14">
        <f t="shared" si="6"/>
        <v>42364</v>
      </c>
      <c r="T26" s="14">
        <f t="shared" si="7"/>
        <v>44593</v>
      </c>
      <c r="U26" s="23">
        <f t="shared" si="4"/>
        <v>170570</v>
      </c>
      <c r="V26" s="34"/>
    </row>
    <row r="27" spans="2:23" ht="16.5" customHeight="1" x14ac:dyDescent="0.25">
      <c r="B27" s="142" t="s">
        <v>134</v>
      </c>
      <c r="C27" s="24" t="s">
        <v>10</v>
      </c>
      <c r="D27" s="2" t="s">
        <v>139</v>
      </c>
      <c r="E27" s="112">
        <f>ROUND(VLOOKUP($C27,'Tabla 2018'!$A$8:$K$35,2,0)*(1+$C$4),0)</f>
        <v>270749</v>
      </c>
      <c r="F27" s="42">
        <f>ROUND(VLOOKUP($C27,'Tabla 2018'!$A$8:$K$35,3,0)*(1+$C$4),0)</f>
        <v>113009</v>
      </c>
      <c r="G27" s="42">
        <f>ROUND(VLOOKUP($C27,'Tabla 2018'!$A$8:$K$35,4,0)*(1+$C$4),0)</f>
        <v>0</v>
      </c>
      <c r="H27" s="42">
        <f>ROUND(VLOOKUP($C27,'Tabla 2018'!$A$8:$K$35,5,0)*(1+$C$4),0)</f>
        <v>0</v>
      </c>
      <c r="I27" s="42">
        <f>ROUND(VLOOKUP($C27,'Tabla 2018'!$A$8:$K$35,6,0)*(1+$C$4),0)</f>
        <v>52359</v>
      </c>
      <c r="J27" s="42">
        <f>ROUND(VLOOKUP($C27,'Tabla 2018'!$A$8:$K$35,7,0)*(1+$C$4),0)</f>
        <v>58212</v>
      </c>
      <c r="K27" s="42">
        <f>ROUND(VLOOKUP($C27,'Tabla 2018'!$A$8:$K$35,8,0)*(1+$C$4),0)</f>
        <v>7987</v>
      </c>
      <c r="L27" s="42">
        <f>ROUND(VLOOKUP($C27,'Tabla 2018'!$A$8:$K$35,9,0)*(1+$C$4),0)</f>
        <v>21231</v>
      </c>
      <c r="M27" s="42">
        <f>ROUND(VLOOKUP($C27,'Tabla 2018'!$A$8:$K$35,10,0)*(1+$C$4),0)</f>
        <v>61981</v>
      </c>
      <c r="N27" s="42">
        <f>ROUND(VLOOKUP($C27,'Tabla 2018'!$A$8:$K$35,11,0)*(1+$C$4),0)</f>
        <v>0</v>
      </c>
      <c r="O27" s="43">
        <f t="shared" si="3"/>
        <v>585528</v>
      </c>
      <c r="P27" s="24" t="s">
        <v>10</v>
      </c>
      <c r="Q27" s="15">
        <f>E27+F27+I27+M27</f>
        <v>498098</v>
      </c>
      <c r="R27" s="14">
        <f t="shared" si="5"/>
        <v>74715</v>
      </c>
      <c r="S27" s="14">
        <f t="shared" si="6"/>
        <v>37855</v>
      </c>
      <c r="T27" s="14">
        <f t="shared" si="7"/>
        <v>39848</v>
      </c>
      <c r="U27" s="23">
        <f t="shared" si="4"/>
        <v>152418</v>
      </c>
      <c r="V27" s="34"/>
    </row>
    <row r="28" spans="2:23" ht="16.5" customHeight="1" x14ac:dyDescent="0.25">
      <c r="B28" s="142" t="s">
        <v>135</v>
      </c>
      <c r="C28" s="24" t="s">
        <v>15</v>
      </c>
      <c r="D28" s="2" t="s">
        <v>139</v>
      </c>
      <c r="E28" s="112">
        <f>ROUND(VLOOKUP($C28,'Tabla 2018'!$A$8:$K$35,2,0)*(1+$C$4),0)</f>
        <v>270749</v>
      </c>
      <c r="F28" s="42">
        <f>ROUND(VLOOKUP($C28,'Tabla 2018'!$A$8:$K$35,3,0)*(1+$C$4),0)</f>
        <v>113009</v>
      </c>
      <c r="G28" s="42">
        <f>ROUND(VLOOKUP($C28,'Tabla 2018'!$A$8:$K$35,4,0)*(1+$C$4),0)</f>
        <v>0</v>
      </c>
      <c r="H28" s="42">
        <f>ROUND(VLOOKUP($C28,'Tabla 2018'!$A$8:$K$35,5,0)*(1+$C$4),0)</f>
        <v>0</v>
      </c>
      <c r="I28" s="42">
        <f>ROUND(VLOOKUP($C28,'Tabla 2018'!$A$8:$K$35,6,0)*(1+$C$4),0)</f>
        <v>52359</v>
      </c>
      <c r="J28" s="42">
        <f>ROUND(VLOOKUP($C28,'Tabla 2018'!$A$8:$K$35,7,0)*(1+$C$4),0)</f>
        <v>54150</v>
      </c>
      <c r="K28" s="42">
        <f>ROUND(VLOOKUP($C28,'Tabla 2018'!$A$8:$K$35,8,0)*(1+$C$4),0)</f>
        <v>7987</v>
      </c>
      <c r="L28" s="42">
        <f>ROUND(VLOOKUP($C28,'Tabla 2018'!$A$8:$K$35,9,0)*(1+$C$4),0)</f>
        <v>21231</v>
      </c>
      <c r="M28" s="42">
        <f>ROUND(VLOOKUP($C28,'Tabla 2018'!$A$8:$K$35,10,0)*(1+$C$4),0)</f>
        <v>61981</v>
      </c>
      <c r="N28" s="42">
        <f>ROUND(VLOOKUP($C28,'Tabla 2018'!$A$8:$K$35,11,0)*(1+$C$4),0)</f>
        <v>0</v>
      </c>
      <c r="O28" s="43">
        <f t="shared" si="3"/>
        <v>581466</v>
      </c>
      <c r="P28" s="24" t="s">
        <v>15</v>
      </c>
      <c r="Q28" s="15">
        <f>E28+F28+I28+M28</f>
        <v>498098</v>
      </c>
      <c r="R28" s="14">
        <f t="shared" si="5"/>
        <v>74715</v>
      </c>
      <c r="S28" s="14">
        <f t="shared" si="6"/>
        <v>37855</v>
      </c>
      <c r="T28" s="14">
        <f t="shared" si="7"/>
        <v>39848</v>
      </c>
      <c r="U28" s="23">
        <f t="shared" si="4"/>
        <v>152418</v>
      </c>
      <c r="V28" s="34"/>
    </row>
    <row r="29" spans="2:23" ht="16.5" customHeight="1" x14ac:dyDescent="0.25">
      <c r="B29" s="142" t="s">
        <v>134</v>
      </c>
      <c r="C29" s="24" t="s">
        <v>11</v>
      </c>
      <c r="D29" s="2" t="s">
        <v>139</v>
      </c>
      <c r="E29" s="112">
        <f>ROUND(VLOOKUP($C29,'Tabla 2018'!$A$8:$K$35,2,0)*(1+$C$4),0)</f>
        <v>250646</v>
      </c>
      <c r="F29" s="42">
        <f>ROUND(VLOOKUP($C29,'Tabla 2018'!$A$8:$K$35,3,0)*(1+$C$4),0)</f>
        <v>110987</v>
      </c>
      <c r="G29" s="42">
        <f>ROUND(VLOOKUP($C29,'Tabla 2018'!$A$8:$K$35,4,0)*(1+$C$4),0)</f>
        <v>0</v>
      </c>
      <c r="H29" s="42">
        <f>ROUND(VLOOKUP($C29,'Tabla 2018'!$A$8:$K$35,5,0)*(1+$C$4),0)</f>
        <v>0</v>
      </c>
      <c r="I29" s="42">
        <f>ROUND(VLOOKUP($C29,'Tabla 2018'!$A$8:$K$35,6,0)*(1+$C$4),0)</f>
        <v>52359</v>
      </c>
      <c r="J29" s="42">
        <f>ROUND(VLOOKUP($C29,'Tabla 2018'!$A$8:$K$35,7,0)*(1+$C$4),0)</f>
        <v>53889</v>
      </c>
      <c r="K29" s="42">
        <f>ROUND(VLOOKUP($C29,'Tabla 2018'!$A$8:$K$35,8,0)*(1+$C$4),0)</f>
        <v>7759</v>
      </c>
      <c r="L29" s="42">
        <f>ROUND(VLOOKUP($C29,'Tabla 2018'!$A$8:$K$35,9,0)*(1+$C$4),0)</f>
        <v>20677</v>
      </c>
      <c r="M29" s="42">
        <f>ROUND(VLOOKUP($C29,'Tabla 2018'!$A$8:$K$35,10,0)*(1+$C$4),0)</f>
        <v>65301</v>
      </c>
      <c r="N29" s="42">
        <f>ROUND(VLOOKUP($C29,'Tabla 2018'!$A$8:$K$35,11,0)*(1+$C$4),0)</f>
        <v>0</v>
      </c>
      <c r="O29" s="43">
        <f t="shared" si="3"/>
        <v>561618</v>
      </c>
      <c r="P29" s="24" t="s">
        <v>11</v>
      </c>
      <c r="Q29" s="15">
        <f>E29+F29+I29+M29</f>
        <v>479293</v>
      </c>
      <c r="R29" s="14">
        <f t="shared" si="5"/>
        <v>71894</v>
      </c>
      <c r="S29" s="14">
        <f t="shared" si="6"/>
        <v>36426</v>
      </c>
      <c r="T29" s="14">
        <f t="shared" si="7"/>
        <v>38343</v>
      </c>
      <c r="U29" s="23">
        <f t="shared" si="4"/>
        <v>146663</v>
      </c>
      <c r="V29" s="34"/>
    </row>
    <row r="30" spans="2:23" ht="16.5" customHeight="1" x14ac:dyDescent="0.25">
      <c r="B30" s="142" t="s">
        <v>135</v>
      </c>
      <c r="C30" s="24" t="s">
        <v>16</v>
      </c>
      <c r="D30" s="2" t="s">
        <v>139</v>
      </c>
      <c r="E30" s="112">
        <f>ROUND(VLOOKUP($C30,'Tabla 2018'!$A$8:$K$35,2,0)*(1+$C$4),0)</f>
        <v>250646</v>
      </c>
      <c r="F30" s="42">
        <f>ROUND(VLOOKUP($C30,'Tabla 2018'!$A$8:$K$35,3,0)*(1+$C$4),0)</f>
        <v>110987</v>
      </c>
      <c r="G30" s="42">
        <f>ROUND(VLOOKUP($C30,'Tabla 2018'!$A$8:$K$35,4,0)*(1+$C$4),0)</f>
        <v>0</v>
      </c>
      <c r="H30" s="42">
        <f>ROUND(VLOOKUP($C30,'Tabla 2018'!$A$8:$K$35,5,0)*(1+$C$4),0)</f>
        <v>0</v>
      </c>
      <c r="I30" s="42">
        <f>ROUND(VLOOKUP($C30,'Tabla 2018'!$A$8:$K$35,6,0)*(1+$C$4),0)</f>
        <v>52359</v>
      </c>
      <c r="J30" s="42">
        <f>ROUND(VLOOKUP($C30,'Tabla 2018'!$A$8:$K$35,7,0)*(1+$C$4),0)</f>
        <v>50129</v>
      </c>
      <c r="K30" s="42">
        <f>ROUND(VLOOKUP($C30,'Tabla 2018'!$A$8:$K$35,8,0)*(1+$C$4),0)</f>
        <v>7759</v>
      </c>
      <c r="L30" s="42">
        <f>ROUND(VLOOKUP($C30,'Tabla 2018'!$A$8:$K$35,9,0)*(1+$C$4),0)</f>
        <v>20677</v>
      </c>
      <c r="M30" s="42">
        <f>ROUND(VLOOKUP($C30,'Tabla 2018'!$A$8:$K$35,10,0)*(1+$C$4),0)</f>
        <v>65301</v>
      </c>
      <c r="N30" s="42">
        <f>ROUND(VLOOKUP($C30,'Tabla 2018'!$A$8:$K$35,11,0)*(1+$C$4),0)</f>
        <v>0</v>
      </c>
      <c r="O30" s="43">
        <f t="shared" si="3"/>
        <v>557858</v>
      </c>
      <c r="P30" s="24" t="s">
        <v>16</v>
      </c>
      <c r="Q30" s="15">
        <f>E30+F30+I30+M30</f>
        <v>479293</v>
      </c>
      <c r="R30" s="14">
        <f t="shared" si="5"/>
        <v>71894</v>
      </c>
      <c r="S30" s="14">
        <f t="shared" si="6"/>
        <v>36426</v>
      </c>
      <c r="T30" s="14">
        <f t="shared" si="7"/>
        <v>38343</v>
      </c>
      <c r="U30" s="23">
        <f t="shared" si="4"/>
        <v>146663</v>
      </c>
      <c r="V30" s="34"/>
    </row>
    <row r="31" spans="2:23" ht="16.5" customHeight="1" x14ac:dyDescent="0.25">
      <c r="B31" s="142" t="s">
        <v>136</v>
      </c>
      <c r="C31" s="24" t="s">
        <v>12</v>
      </c>
      <c r="D31" s="2" t="s">
        <v>139</v>
      </c>
      <c r="E31" s="112">
        <f>ROUND(VLOOKUP($C31,'Tabla 2018'!$A$8:$K$35,2,0)*(1+$C$4),0)</f>
        <v>232087</v>
      </c>
      <c r="F31" s="42">
        <f>ROUND(VLOOKUP($C31,'Tabla 2018'!$A$8:$K$35,3,0)*(1+$C$4),0)</f>
        <v>85812</v>
      </c>
      <c r="G31" s="42">
        <f>ROUND(VLOOKUP($C31,'Tabla 2018'!$A$8:$K$35,4,0)*(1+$C$4),0)</f>
        <v>0</v>
      </c>
      <c r="H31" s="42">
        <f>ROUND(VLOOKUP($C31,'Tabla 2018'!$A$8:$K$35,5,0)*(1+$C$4),0)</f>
        <v>0</v>
      </c>
      <c r="I31" s="42">
        <f>ROUND(VLOOKUP($C31,'Tabla 2018'!$A$8:$K$35,6,0)*(1+$C$4),0)</f>
        <v>52359</v>
      </c>
      <c r="J31" s="42">
        <f>ROUND(VLOOKUP($C31,'Tabla 2018'!$A$8:$K$35,7,0)*(1+$C$4),0)</f>
        <v>49899</v>
      </c>
      <c r="K31" s="42">
        <f>ROUND(VLOOKUP($C31,'Tabla 2018'!$A$8:$K$35,8,0)*(1+$C$4),0)</f>
        <v>5564</v>
      </c>
      <c r="L31" s="42">
        <f>ROUND(VLOOKUP($C31,'Tabla 2018'!$A$8:$K$35,9,0)*(1+$C$4),0)</f>
        <v>14901</v>
      </c>
      <c r="M31" s="42">
        <f>ROUND(VLOOKUP($C31,'Tabla 2018'!$A$8:$K$35,10,0)*(1+$C$4),0)</f>
        <v>60751</v>
      </c>
      <c r="N31" s="42">
        <f>ROUND(VLOOKUP($C31,'Tabla 2018'!$A$8:$K$35,11,0)*(1+$C$4),0)</f>
        <v>0</v>
      </c>
      <c r="O31" s="43">
        <f t="shared" si="3"/>
        <v>501373</v>
      </c>
      <c r="P31" s="24" t="s">
        <v>12</v>
      </c>
      <c r="Q31" s="15">
        <f>E31+F31+I31+M31</f>
        <v>431009</v>
      </c>
      <c r="R31" s="14">
        <f t="shared" si="5"/>
        <v>64651</v>
      </c>
      <c r="S31" s="14">
        <f t="shared" si="6"/>
        <v>32757</v>
      </c>
      <c r="T31" s="14">
        <f t="shared" si="7"/>
        <v>34481</v>
      </c>
      <c r="U31" s="23">
        <f t="shared" si="4"/>
        <v>131889</v>
      </c>
      <c r="V31" s="34"/>
    </row>
    <row r="32" spans="2:23" ht="16.5" customHeight="1" x14ac:dyDescent="0.25">
      <c r="B32" s="142" t="s">
        <v>137</v>
      </c>
      <c r="C32" s="24" t="s">
        <v>17</v>
      </c>
      <c r="D32" s="2" t="s">
        <v>139</v>
      </c>
      <c r="E32" s="112">
        <f>ROUND(VLOOKUP($C32,'Tabla 2018'!$A$8:$K$35,2,0)*(1+$C$4),0)</f>
        <v>232087</v>
      </c>
      <c r="F32" s="42">
        <f>ROUND(VLOOKUP($C32,'Tabla 2018'!$A$8:$K$35,3,0)*(1+$C$4),0)</f>
        <v>85812</v>
      </c>
      <c r="G32" s="42">
        <f>ROUND(VLOOKUP($C32,'Tabla 2018'!$A$8:$K$35,4,0)*(1+$C$4),0)</f>
        <v>0</v>
      </c>
      <c r="H32" s="42">
        <f>ROUND(VLOOKUP($C32,'Tabla 2018'!$A$8:$K$35,5,0)*(1+$C$4),0)</f>
        <v>0</v>
      </c>
      <c r="I32" s="42">
        <f>ROUND(VLOOKUP($C32,'Tabla 2018'!$A$8:$K$35,6,0)*(1+$C$4),0)</f>
        <v>52359</v>
      </c>
      <c r="J32" s="42">
        <f>ROUND(VLOOKUP($C32,'Tabla 2018'!$A$8:$K$35,7,0)*(1+$C$4),0)</f>
        <v>46418</v>
      </c>
      <c r="K32" s="42">
        <f>ROUND(VLOOKUP($C32,'Tabla 2018'!$A$8:$K$35,8,0)*(1+$C$4),0)</f>
        <v>5564</v>
      </c>
      <c r="L32" s="42">
        <f>ROUND(VLOOKUP($C32,'Tabla 2018'!$A$8:$K$35,9,0)*(1+$C$4),0)</f>
        <v>14901</v>
      </c>
      <c r="M32" s="42">
        <f>ROUND(VLOOKUP($C32,'Tabla 2018'!$A$8:$K$35,10,0)*(1+$C$4),0)</f>
        <v>60751</v>
      </c>
      <c r="N32" s="42">
        <f>ROUND(VLOOKUP($C32,'Tabla 2018'!$A$8:$K$35,11,0)*(1+$C$4),0)</f>
        <v>0</v>
      </c>
      <c r="O32" s="43">
        <f>SUM(E32:N32)</f>
        <v>497892</v>
      </c>
      <c r="P32" s="24" t="s">
        <v>17</v>
      </c>
      <c r="Q32" s="15">
        <f>E32+F32+I32+M32</f>
        <v>431009</v>
      </c>
      <c r="R32" s="14">
        <f t="shared" si="5"/>
        <v>64651</v>
      </c>
      <c r="S32" s="14">
        <f t="shared" si="6"/>
        <v>32757</v>
      </c>
      <c r="T32" s="14">
        <f t="shared" si="7"/>
        <v>34481</v>
      </c>
      <c r="U32" s="23">
        <f t="shared" si="4"/>
        <v>131889</v>
      </c>
      <c r="V32" s="34"/>
    </row>
    <row r="33" spans="2:22" ht="16.5" customHeight="1" x14ac:dyDescent="0.25">
      <c r="B33" s="142" t="s">
        <v>136</v>
      </c>
      <c r="C33" s="24" t="s">
        <v>13</v>
      </c>
      <c r="D33" s="2" t="s">
        <v>139</v>
      </c>
      <c r="E33" s="112">
        <f>ROUND(VLOOKUP($C33,'Tabla 2018'!$A$8:$K$35,2,0)*(1+$C$4),0)</f>
        <v>214901</v>
      </c>
      <c r="F33" s="42">
        <f>ROUND(VLOOKUP($C33,'Tabla 2018'!$A$8:$K$35,3,0)*(1+$C$4),0)</f>
        <v>83103</v>
      </c>
      <c r="G33" s="42">
        <f>ROUND(VLOOKUP($C33,'Tabla 2018'!$A$8:$K$35,4,0)*(1+$C$4),0)</f>
        <v>0</v>
      </c>
      <c r="H33" s="42">
        <f>ROUND(VLOOKUP($C33,'Tabla 2018'!$A$8:$K$35,5,0)*(1+$C$4),0)</f>
        <v>0</v>
      </c>
      <c r="I33" s="42">
        <f>ROUND(VLOOKUP($C33,'Tabla 2018'!$A$8:$K$35,6,0)*(1+$C$4),0)</f>
        <v>52359</v>
      </c>
      <c r="J33" s="42">
        <f>ROUND(VLOOKUP($C33,'Tabla 2018'!$A$8:$K$35,7,0)*(1+$C$4),0)</f>
        <v>46204</v>
      </c>
      <c r="K33" s="42">
        <f>ROUND(VLOOKUP($C33,'Tabla 2018'!$A$8:$K$35,8,0)*(1+$C$4),0)</f>
        <v>5030</v>
      </c>
      <c r="L33" s="42">
        <f>ROUND(VLOOKUP($C33,'Tabla 2018'!$A$8:$K$35,9,0)*(1+$C$4),0)</f>
        <v>13626</v>
      </c>
      <c r="M33" s="42">
        <f>ROUND(VLOOKUP($C33,'Tabla 2018'!$A$8:$K$35,10,0)*(1+$C$4),0)</f>
        <v>60751</v>
      </c>
      <c r="N33" s="42">
        <f>ROUND(VLOOKUP($C33,'Tabla 2018'!$A$8:$K$35,11,0)*(1+$C$4),0)</f>
        <v>0</v>
      </c>
      <c r="O33" s="43">
        <f>SUM(E33:N33)</f>
        <v>475974</v>
      </c>
      <c r="P33" s="24" t="s">
        <v>13</v>
      </c>
      <c r="Q33" s="15">
        <f>E33+F33+I33+M33</f>
        <v>411114</v>
      </c>
      <c r="R33" s="14">
        <f t="shared" si="5"/>
        <v>61667</v>
      </c>
      <c r="S33" s="14">
        <f t="shared" si="6"/>
        <v>31245</v>
      </c>
      <c r="T33" s="14">
        <f t="shared" si="7"/>
        <v>32889</v>
      </c>
      <c r="U33" s="23">
        <f t="shared" si="4"/>
        <v>125801</v>
      </c>
      <c r="V33" s="34"/>
    </row>
    <row r="34" spans="2:22" ht="16.5" customHeight="1" x14ac:dyDescent="0.25">
      <c r="B34" s="142" t="s">
        <v>137</v>
      </c>
      <c r="C34" s="24" t="s">
        <v>18</v>
      </c>
      <c r="D34" s="2" t="s">
        <v>139</v>
      </c>
      <c r="E34" s="112">
        <f>ROUND(VLOOKUP($C34,'Tabla 2018'!$A$8:$K$35,2,0)*(1+$C$4),0)</f>
        <v>214901</v>
      </c>
      <c r="F34" s="42">
        <f>ROUND(VLOOKUP($C34,'Tabla 2018'!$A$8:$K$35,3,0)*(1+$C$4),0)</f>
        <v>83103</v>
      </c>
      <c r="G34" s="42">
        <f>ROUND(VLOOKUP($C34,'Tabla 2018'!$A$8:$K$35,4,0)*(1+$C$4),0)</f>
        <v>0</v>
      </c>
      <c r="H34" s="42">
        <f>ROUND(VLOOKUP($C34,'Tabla 2018'!$A$8:$K$35,5,0)*(1+$C$4),0)</f>
        <v>0</v>
      </c>
      <c r="I34" s="42">
        <f>ROUND(VLOOKUP($C34,'Tabla 2018'!$A$8:$K$35,6,0)*(1+$C$4),0)</f>
        <v>52359</v>
      </c>
      <c r="J34" s="42">
        <f>ROUND(VLOOKUP($C34,'Tabla 2018'!$A$8:$K$35,7,0)*(1+$C$4),0)</f>
        <v>42980</v>
      </c>
      <c r="K34" s="42">
        <f>ROUND(VLOOKUP($C34,'Tabla 2018'!$A$8:$K$35,8,0)*(1+$C$4),0)</f>
        <v>5030</v>
      </c>
      <c r="L34" s="42">
        <f>ROUND(VLOOKUP($C34,'Tabla 2018'!$A$8:$K$35,9,0)*(1+$C$4),0)</f>
        <v>13626</v>
      </c>
      <c r="M34" s="42">
        <f>ROUND(VLOOKUP($C34,'Tabla 2018'!$A$8:$K$35,10,0)*(1+$C$4),0)</f>
        <v>60751</v>
      </c>
      <c r="N34" s="42">
        <f>ROUND(VLOOKUP($C34,'Tabla 2018'!$A$8:$K$35,11,0)*(1+$C$4),0)</f>
        <v>0</v>
      </c>
      <c r="O34" s="43">
        <f>SUM(E34:N34)</f>
        <v>472750</v>
      </c>
      <c r="P34" s="24" t="s">
        <v>18</v>
      </c>
      <c r="Q34" s="15">
        <f>E34+F34+I34+M34</f>
        <v>411114</v>
      </c>
      <c r="R34" s="14">
        <f t="shared" si="5"/>
        <v>61667</v>
      </c>
      <c r="S34" s="14">
        <f t="shared" si="6"/>
        <v>31245</v>
      </c>
      <c r="T34" s="14">
        <f t="shared" si="7"/>
        <v>32889</v>
      </c>
      <c r="U34" s="23">
        <f t="shared" si="4"/>
        <v>125801</v>
      </c>
      <c r="V34" s="34"/>
    </row>
    <row r="35" spans="2:22" ht="16.5" customHeight="1" x14ac:dyDescent="0.25">
      <c r="B35" s="142" t="s">
        <v>137</v>
      </c>
      <c r="C35" s="24" t="s">
        <v>31</v>
      </c>
      <c r="D35" s="2" t="s">
        <v>139</v>
      </c>
      <c r="E35" s="112">
        <f>ROUND(VLOOKUP($C35,'Tabla 2018'!$A$8:$K$35,2,0)*(1+$C$4),0)</f>
        <v>200847</v>
      </c>
      <c r="F35" s="42">
        <f>ROUND(VLOOKUP($C35,'Tabla 2018'!$A$8:$K$35,3,0)*(1+$C$4),0)</f>
        <v>90893</v>
      </c>
      <c r="G35" s="42">
        <f>ROUND(VLOOKUP($C35,'Tabla 2018'!$A$8:$K$35,4,0)*(1+$C$4),0)</f>
        <v>0</v>
      </c>
      <c r="H35" s="42">
        <f>ROUND(VLOOKUP($C35,'Tabla 2018'!$A$8:$K$35,5,0)*(1+$C$4),0)</f>
        <v>0</v>
      </c>
      <c r="I35" s="42">
        <f>ROUND(VLOOKUP($C35,'Tabla 2018'!$A$8:$K$35,6,0)*(1+$C$4),0)</f>
        <v>52359</v>
      </c>
      <c r="J35" s="42">
        <f>ROUND(VLOOKUP($C35,'Tabla 2018'!$A$8:$K$35,7,0)*(1+$C$4),0)</f>
        <v>40169</v>
      </c>
      <c r="K35" s="42">
        <f>ROUND(VLOOKUP($C35,'Tabla 2018'!$A$8:$K$35,8,0)*(1+$C$4),0)</f>
        <v>5110</v>
      </c>
      <c r="L35" s="42">
        <f>ROUND(VLOOKUP($C35,'Tabla 2018'!$A$8:$K$35,9,0)*(1+$C$4),0)</f>
        <v>13815</v>
      </c>
      <c r="M35" s="42">
        <f>ROUND(VLOOKUP($C35,'Tabla 2018'!$A$8:$K$35,10,0)*(1+$C$4),0)</f>
        <v>63321</v>
      </c>
      <c r="N35" s="42">
        <f>ROUND(VLOOKUP($C35,'Tabla 2018'!$A$8:$K$35,11,0)*(1+$C$4),0)</f>
        <v>0</v>
      </c>
      <c r="O35" s="43">
        <f>SUM(E35:N35)</f>
        <v>466514</v>
      </c>
      <c r="P35" s="24" t="s">
        <v>31</v>
      </c>
      <c r="Q35" s="15">
        <f>E35+F35+I35+M35</f>
        <v>407420</v>
      </c>
      <c r="R35" s="14">
        <f t="shared" si="5"/>
        <v>61113</v>
      </c>
      <c r="S35" s="14">
        <f t="shared" si="6"/>
        <v>30964</v>
      </c>
      <c r="T35" s="14">
        <f t="shared" si="7"/>
        <v>32594</v>
      </c>
      <c r="U35" s="23">
        <f t="shared" si="4"/>
        <v>124671</v>
      </c>
      <c r="V35" s="34"/>
    </row>
    <row r="36" spans="2:22" x14ac:dyDescent="0.2">
      <c r="E36" s="40"/>
      <c r="F36" s="22"/>
      <c r="G36" s="22"/>
      <c r="H36" s="22"/>
      <c r="I36" s="22"/>
      <c r="J36" s="22"/>
      <c r="K36" s="22"/>
      <c r="L36" s="22"/>
      <c r="M36" s="22"/>
      <c r="N36" s="22"/>
      <c r="O36" s="40"/>
      <c r="P36" s="3"/>
    </row>
    <row r="37" spans="2:22" ht="15" x14ac:dyDescent="0.25">
      <c r="E37" s="41"/>
      <c r="F37" s="18"/>
      <c r="G37" s="18"/>
      <c r="H37" s="18"/>
      <c r="I37" s="18"/>
      <c r="J37" s="18"/>
      <c r="K37" s="18"/>
      <c r="L37" s="18"/>
      <c r="M37" s="18"/>
      <c r="N37" s="18"/>
      <c r="O37" s="41"/>
    </row>
    <row r="38" spans="2:22" ht="15" x14ac:dyDescent="0.25">
      <c r="E38" s="41"/>
      <c r="K38" s="20"/>
      <c r="L38" s="115"/>
      <c r="M38" s="115"/>
      <c r="N38" s="115"/>
      <c r="O38" s="16"/>
    </row>
    <row r="39" spans="2:22" x14ac:dyDescent="0.2">
      <c r="M39" s="20"/>
      <c r="N39" s="20"/>
    </row>
  </sheetData>
  <mergeCells count="8">
    <mergeCell ref="C4:U4"/>
    <mergeCell ref="C3:U3"/>
    <mergeCell ref="L38:N38"/>
    <mergeCell ref="O5:O7"/>
    <mergeCell ref="P5:P7"/>
    <mergeCell ref="R5:R6"/>
    <mergeCell ref="S5:S6"/>
    <mergeCell ref="T5:T6"/>
  </mergeCells>
  <printOptions horizontalCentered="1" gridLines="1"/>
  <pageMargins left="0" right="0" top="0.39370078740157483" bottom="0.39370078740157483" header="0" footer="0"/>
  <pageSetup paperSize="258" scale="65" fitToHeight="0" orientation="landscape" r:id="rId1"/>
  <headerFooter alignWithMargins="0">
    <oddFooter>&amp;L&amp;Z&amp;F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3"/>
  <sheetViews>
    <sheetView workbookViewId="0">
      <selection activeCell="I23" sqref="A1:I23"/>
    </sheetView>
  </sheetViews>
  <sheetFormatPr baseColWidth="10" defaultRowHeight="12.75" x14ac:dyDescent="0.2"/>
  <cols>
    <col min="1" max="1" width="10.7109375" style="50" customWidth="1"/>
    <col min="2" max="2" width="12.7109375" style="50" bestFit="1" customWidth="1"/>
    <col min="3" max="3" width="13.42578125" style="50" bestFit="1" customWidth="1"/>
    <col min="4" max="4" width="12.140625" style="50" bestFit="1" customWidth="1"/>
    <col min="5" max="8" width="11.42578125" style="50"/>
    <col min="9" max="9" width="8.42578125" style="50" customWidth="1"/>
    <col min="10" max="257" width="11.42578125" style="50"/>
    <col min="258" max="258" width="12.7109375" style="50" bestFit="1" customWidth="1"/>
    <col min="259" max="259" width="13.42578125" style="50" bestFit="1" customWidth="1"/>
    <col min="260" max="260" width="12.140625" style="50" bestFit="1" customWidth="1"/>
    <col min="261" max="513" width="11.42578125" style="50"/>
    <col min="514" max="514" width="12.7109375" style="50" bestFit="1" customWidth="1"/>
    <col min="515" max="515" width="13.42578125" style="50" bestFit="1" customWidth="1"/>
    <col min="516" max="516" width="12.140625" style="50" bestFit="1" customWidth="1"/>
    <col min="517" max="769" width="11.42578125" style="50"/>
    <col min="770" max="770" width="12.7109375" style="50" bestFit="1" customWidth="1"/>
    <col min="771" max="771" width="13.42578125" style="50" bestFit="1" customWidth="1"/>
    <col min="772" max="772" width="12.140625" style="50" bestFit="1" customWidth="1"/>
    <col min="773" max="1025" width="11.42578125" style="50"/>
    <col min="1026" max="1026" width="12.7109375" style="50" bestFit="1" customWidth="1"/>
    <col min="1027" max="1027" width="13.42578125" style="50" bestFit="1" customWidth="1"/>
    <col min="1028" max="1028" width="12.140625" style="50" bestFit="1" customWidth="1"/>
    <col min="1029" max="1281" width="11.42578125" style="50"/>
    <col min="1282" max="1282" width="12.7109375" style="50" bestFit="1" customWidth="1"/>
    <col min="1283" max="1283" width="13.42578125" style="50" bestFit="1" customWidth="1"/>
    <col min="1284" max="1284" width="12.140625" style="50" bestFit="1" customWidth="1"/>
    <col min="1285" max="1537" width="11.42578125" style="50"/>
    <col min="1538" max="1538" width="12.7109375" style="50" bestFit="1" customWidth="1"/>
    <col min="1539" max="1539" width="13.42578125" style="50" bestFit="1" customWidth="1"/>
    <col min="1540" max="1540" width="12.140625" style="50" bestFit="1" customWidth="1"/>
    <col min="1541" max="1793" width="11.42578125" style="50"/>
    <col min="1794" max="1794" width="12.7109375" style="50" bestFit="1" customWidth="1"/>
    <col min="1795" max="1795" width="13.42578125" style="50" bestFit="1" customWidth="1"/>
    <col min="1796" max="1796" width="12.140625" style="50" bestFit="1" customWidth="1"/>
    <col min="1797" max="2049" width="11.42578125" style="50"/>
    <col min="2050" max="2050" width="12.7109375" style="50" bestFit="1" customWidth="1"/>
    <col min="2051" max="2051" width="13.42578125" style="50" bestFit="1" customWidth="1"/>
    <col min="2052" max="2052" width="12.140625" style="50" bestFit="1" customWidth="1"/>
    <col min="2053" max="2305" width="11.42578125" style="50"/>
    <col min="2306" max="2306" width="12.7109375" style="50" bestFit="1" customWidth="1"/>
    <col min="2307" max="2307" width="13.42578125" style="50" bestFit="1" customWidth="1"/>
    <col min="2308" max="2308" width="12.140625" style="50" bestFit="1" customWidth="1"/>
    <col min="2309" max="2561" width="11.42578125" style="50"/>
    <col min="2562" max="2562" width="12.7109375" style="50" bestFit="1" customWidth="1"/>
    <col min="2563" max="2563" width="13.42578125" style="50" bestFit="1" customWidth="1"/>
    <col min="2564" max="2564" width="12.140625" style="50" bestFit="1" customWidth="1"/>
    <col min="2565" max="2817" width="11.42578125" style="50"/>
    <col min="2818" max="2818" width="12.7109375" style="50" bestFit="1" customWidth="1"/>
    <col min="2819" max="2819" width="13.42578125" style="50" bestFit="1" customWidth="1"/>
    <col min="2820" max="2820" width="12.140625" style="50" bestFit="1" customWidth="1"/>
    <col min="2821" max="3073" width="11.42578125" style="50"/>
    <col min="3074" max="3074" width="12.7109375" style="50" bestFit="1" customWidth="1"/>
    <col min="3075" max="3075" width="13.42578125" style="50" bestFit="1" customWidth="1"/>
    <col min="3076" max="3076" width="12.140625" style="50" bestFit="1" customWidth="1"/>
    <col min="3077" max="3329" width="11.42578125" style="50"/>
    <col min="3330" max="3330" width="12.7109375" style="50" bestFit="1" customWidth="1"/>
    <col min="3331" max="3331" width="13.42578125" style="50" bestFit="1" customWidth="1"/>
    <col min="3332" max="3332" width="12.140625" style="50" bestFit="1" customWidth="1"/>
    <col min="3333" max="3585" width="11.42578125" style="50"/>
    <col min="3586" max="3586" width="12.7109375" style="50" bestFit="1" customWidth="1"/>
    <col min="3587" max="3587" width="13.42578125" style="50" bestFit="1" customWidth="1"/>
    <col min="3588" max="3588" width="12.140625" style="50" bestFit="1" customWidth="1"/>
    <col min="3589" max="3841" width="11.42578125" style="50"/>
    <col min="3842" max="3842" width="12.7109375" style="50" bestFit="1" customWidth="1"/>
    <col min="3843" max="3843" width="13.42578125" style="50" bestFit="1" customWidth="1"/>
    <col min="3844" max="3844" width="12.140625" style="50" bestFit="1" customWidth="1"/>
    <col min="3845" max="4097" width="11.42578125" style="50"/>
    <col min="4098" max="4098" width="12.7109375" style="50" bestFit="1" customWidth="1"/>
    <col min="4099" max="4099" width="13.42578125" style="50" bestFit="1" customWidth="1"/>
    <col min="4100" max="4100" width="12.140625" style="50" bestFit="1" customWidth="1"/>
    <col min="4101" max="4353" width="11.42578125" style="50"/>
    <col min="4354" max="4354" width="12.7109375" style="50" bestFit="1" customWidth="1"/>
    <col min="4355" max="4355" width="13.42578125" style="50" bestFit="1" customWidth="1"/>
    <col min="4356" max="4356" width="12.140625" style="50" bestFit="1" customWidth="1"/>
    <col min="4357" max="4609" width="11.42578125" style="50"/>
    <col min="4610" max="4610" width="12.7109375" style="50" bestFit="1" customWidth="1"/>
    <col min="4611" max="4611" width="13.42578125" style="50" bestFit="1" customWidth="1"/>
    <col min="4612" max="4612" width="12.140625" style="50" bestFit="1" customWidth="1"/>
    <col min="4613" max="4865" width="11.42578125" style="50"/>
    <col min="4866" max="4866" width="12.7109375" style="50" bestFit="1" customWidth="1"/>
    <col min="4867" max="4867" width="13.42578125" style="50" bestFit="1" customWidth="1"/>
    <col min="4868" max="4868" width="12.140625" style="50" bestFit="1" customWidth="1"/>
    <col min="4869" max="5121" width="11.42578125" style="50"/>
    <col min="5122" max="5122" width="12.7109375" style="50" bestFit="1" customWidth="1"/>
    <col min="5123" max="5123" width="13.42578125" style="50" bestFit="1" customWidth="1"/>
    <col min="5124" max="5124" width="12.140625" style="50" bestFit="1" customWidth="1"/>
    <col min="5125" max="5377" width="11.42578125" style="50"/>
    <col min="5378" max="5378" width="12.7109375" style="50" bestFit="1" customWidth="1"/>
    <col min="5379" max="5379" width="13.42578125" style="50" bestFit="1" customWidth="1"/>
    <col min="5380" max="5380" width="12.140625" style="50" bestFit="1" customWidth="1"/>
    <col min="5381" max="5633" width="11.42578125" style="50"/>
    <col min="5634" max="5634" width="12.7109375" style="50" bestFit="1" customWidth="1"/>
    <col min="5635" max="5635" width="13.42578125" style="50" bestFit="1" customWidth="1"/>
    <col min="5636" max="5636" width="12.140625" style="50" bestFit="1" customWidth="1"/>
    <col min="5637" max="5889" width="11.42578125" style="50"/>
    <col min="5890" max="5890" width="12.7109375" style="50" bestFit="1" customWidth="1"/>
    <col min="5891" max="5891" width="13.42578125" style="50" bestFit="1" customWidth="1"/>
    <col min="5892" max="5892" width="12.140625" style="50" bestFit="1" customWidth="1"/>
    <col min="5893" max="6145" width="11.42578125" style="50"/>
    <col min="6146" max="6146" width="12.7109375" style="50" bestFit="1" customWidth="1"/>
    <col min="6147" max="6147" width="13.42578125" style="50" bestFit="1" customWidth="1"/>
    <col min="6148" max="6148" width="12.140625" style="50" bestFit="1" customWidth="1"/>
    <col min="6149" max="6401" width="11.42578125" style="50"/>
    <col min="6402" max="6402" width="12.7109375" style="50" bestFit="1" customWidth="1"/>
    <col min="6403" max="6403" width="13.42578125" style="50" bestFit="1" customWidth="1"/>
    <col min="6404" max="6404" width="12.140625" style="50" bestFit="1" customWidth="1"/>
    <col min="6405" max="6657" width="11.42578125" style="50"/>
    <col min="6658" max="6658" width="12.7109375" style="50" bestFit="1" customWidth="1"/>
    <col min="6659" max="6659" width="13.42578125" style="50" bestFit="1" customWidth="1"/>
    <col min="6660" max="6660" width="12.140625" style="50" bestFit="1" customWidth="1"/>
    <col min="6661" max="6913" width="11.42578125" style="50"/>
    <col min="6914" max="6914" width="12.7109375" style="50" bestFit="1" customWidth="1"/>
    <col min="6915" max="6915" width="13.42578125" style="50" bestFit="1" customWidth="1"/>
    <col min="6916" max="6916" width="12.140625" style="50" bestFit="1" customWidth="1"/>
    <col min="6917" max="7169" width="11.42578125" style="50"/>
    <col min="7170" max="7170" width="12.7109375" style="50" bestFit="1" customWidth="1"/>
    <col min="7171" max="7171" width="13.42578125" style="50" bestFit="1" customWidth="1"/>
    <col min="7172" max="7172" width="12.140625" style="50" bestFit="1" customWidth="1"/>
    <col min="7173" max="7425" width="11.42578125" style="50"/>
    <col min="7426" max="7426" width="12.7109375" style="50" bestFit="1" customWidth="1"/>
    <col min="7427" max="7427" width="13.42578125" style="50" bestFit="1" customWidth="1"/>
    <col min="7428" max="7428" width="12.140625" style="50" bestFit="1" customWidth="1"/>
    <col min="7429" max="7681" width="11.42578125" style="50"/>
    <col min="7682" max="7682" width="12.7109375" style="50" bestFit="1" customWidth="1"/>
    <col min="7683" max="7683" width="13.42578125" style="50" bestFit="1" customWidth="1"/>
    <col min="7684" max="7684" width="12.140625" style="50" bestFit="1" customWidth="1"/>
    <col min="7685" max="7937" width="11.42578125" style="50"/>
    <col min="7938" max="7938" width="12.7109375" style="50" bestFit="1" customWidth="1"/>
    <col min="7939" max="7939" width="13.42578125" style="50" bestFit="1" customWidth="1"/>
    <col min="7940" max="7940" width="12.140625" style="50" bestFit="1" customWidth="1"/>
    <col min="7941" max="8193" width="11.42578125" style="50"/>
    <col min="8194" max="8194" width="12.7109375" style="50" bestFit="1" customWidth="1"/>
    <col min="8195" max="8195" width="13.42578125" style="50" bestFit="1" customWidth="1"/>
    <col min="8196" max="8196" width="12.140625" style="50" bestFit="1" customWidth="1"/>
    <col min="8197" max="8449" width="11.42578125" style="50"/>
    <col min="8450" max="8450" width="12.7109375" style="50" bestFit="1" customWidth="1"/>
    <col min="8451" max="8451" width="13.42578125" style="50" bestFit="1" customWidth="1"/>
    <col min="8452" max="8452" width="12.140625" style="50" bestFit="1" customWidth="1"/>
    <col min="8453" max="8705" width="11.42578125" style="50"/>
    <col min="8706" max="8706" width="12.7109375" style="50" bestFit="1" customWidth="1"/>
    <col min="8707" max="8707" width="13.42578125" style="50" bestFit="1" customWidth="1"/>
    <col min="8708" max="8708" width="12.140625" style="50" bestFit="1" customWidth="1"/>
    <col min="8709" max="8961" width="11.42578125" style="50"/>
    <col min="8962" max="8962" width="12.7109375" style="50" bestFit="1" customWidth="1"/>
    <col min="8963" max="8963" width="13.42578125" style="50" bestFit="1" customWidth="1"/>
    <col min="8964" max="8964" width="12.140625" style="50" bestFit="1" customWidth="1"/>
    <col min="8965" max="9217" width="11.42578125" style="50"/>
    <col min="9218" max="9218" width="12.7109375" style="50" bestFit="1" customWidth="1"/>
    <col min="9219" max="9219" width="13.42578125" style="50" bestFit="1" customWidth="1"/>
    <col min="9220" max="9220" width="12.140625" style="50" bestFit="1" customWidth="1"/>
    <col min="9221" max="9473" width="11.42578125" style="50"/>
    <col min="9474" max="9474" width="12.7109375" style="50" bestFit="1" customWidth="1"/>
    <col min="9475" max="9475" width="13.42578125" style="50" bestFit="1" customWidth="1"/>
    <col min="9476" max="9476" width="12.140625" style="50" bestFit="1" customWidth="1"/>
    <col min="9477" max="9729" width="11.42578125" style="50"/>
    <col min="9730" max="9730" width="12.7109375" style="50" bestFit="1" customWidth="1"/>
    <col min="9731" max="9731" width="13.42578125" style="50" bestFit="1" customWidth="1"/>
    <col min="9732" max="9732" width="12.140625" style="50" bestFit="1" customWidth="1"/>
    <col min="9733" max="9985" width="11.42578125" style="50"/>
    <col min="9986" max="9986" width="12.7109375" style="50" bestFit="1" customWidth="1"/>
    <col min="9987" max="9987" width="13.42578125" style="50" bestFit="1" customWidth="1"/>
    <col min="9988" max="9988" width="12.140625" style="50" bestFit="1" customWidth="1"/>
    <col min="9989" max="10241" width="11.42578125" style="50"/>
    <col min="10242" max="10242" width="12.7109375" style="50" bestFit="1" customWidth="1"/>
    <col min="10243" max="10243" width="13.42578125" style="50" bestFit="1" customWidth="1"/>
    <col min="10244" max="10244" width="12.140625" style="50" bestFit="1" customWidth="1"/>
    <col min="10245" max="10497" width="11.42578125" style="50"/>
    <col min="10498" max="10498" width="12.7109375" style="50" bestFit="1" customWidth="1"/>
    <col min="10499" max="10499" width="13.42578125" style="50" bestFit="1" customWidth="1"/>
    <col min="10500" max="10500" width="12.140625" style="50" bestFit="1" customWidth="1"/>
    <col min="10501" max="10753" width="11.42578125" style="50"/>
    <col min="10754" max="10754" width="12.7109375" style="50" bestFit="1" customWidth="1"/>
    <col min="10755" max="10755" width="13.42578125" style="50" bestFit="1" customWidth="1"/>
    <col min="10756" max="10756" width="12.140625" style="50" bestFit="1" customWidth="1"/>
    <col min="10757" max="11009" width="11.42578125" style="50"/>
    <col min="11010" max="11010" width="12.7109375" style="50" bestFit="1" customWidth="1"/>
    <col min="11011" max="11011" width="13.42578125" style="50" bestFit="1" customWidth="1"/>
    <col min="11012" max="11012" width="12.140625" style="50" bestFit="1" customWidth="1"/>
    <col min="11013" max="11265" width="11.42578125" style="50"/>
    <col min="11266" max="11266" width="12.7109375" style="50" bestFit="1" customWidth="1"/>
    <col min="11267" max="11267" width="13.42578125" style="50" bestFit="1" customWidth="1"/>
    <col min="11268" max="11268" width="12.140625" style="50" bestFit="1" customWidth="1"/>
    <col min="11269" max="11521" width="11.42578125" style="50"/>
    <col min="11522" max="11522" width="12.7109375" style="50" bestFit="1" customWidth="1"/>
    <col min="11523" max="11523" width="13.42578125" style="50" bestFit="1" customWidth="1"/>
    <col min="11524" max="11524" width="12.140625" style="50" bestFit="1" customWidth="1"/>
    <col min="11525" max="11777" width="11.42578125" style="50"/>
    <col min="11778" max="11778" width="12.7109375" style="50" bestFit="1" customWidth="1"/>
    <col min="11779" max="11779" width="13.42578125" style="50" bestFit="1" customWidth="1"/>
    <col min="11780" max="11780" width="12.140625" style="50" bestFit="1" customWidth="1"/>
    <col min="11781" max="12033" width="11.42578125" style="50"/>
    <col min="12034" max="12034" width="12.7109375" style="50" bestFit="1" customWidth="1"/>
    <col min="12035" max="12035" width="13.42578125" style="50" bestFit="1" customWidth="1"/>
    <col min="12036" max="12036" width="12.140625" style="50" bestFit="1" customWidth="1"/>
    <col min="12037" max="12289" width="11.42578125" style="50"/>
    <col min="12290" max="12290" width="12.7109375" style="50" bestFit="1" customWidth="1"/>
    <col min="12291" max="12291" width="13.42578125" style="50" bestFit="1" customWidth="1"/>
    <col min="12292" max="12292" width="12.140625" style="50" bestFit="1" customWidth="1"/>
    <col min="12293" max="12545" width="11.42578125" style="50"/>
    <col min="12546" max="12546" width="12.7109375" style="50" bestFit="1" customWidth="1"/>
    <col min="12547" max="12547" width="13.42578125" style="50" bestFit="1" customWidth="1"/>
    <col min="12548" max="12548" width="12.140625" style="50" bestFit="1" customWidth="1"/>
    <col min="12549" max="12801" width="11.42578125" style="50"/>
    <col min="12802" max="12802" width="12.7109375" style="50" bestFit="1" customWidth="1"/>
    <col min="12803" max="12803" width="13.42578125" style="50" bestFit="1" customWidth="1"/>
    <col min="12804" max="12804" width="12.140625" style="50" bestFit="1" customWidth="1"/>
    <col min="12805" max="13057" width="11.42578125" style="50"/>
    <col min="13058" max="13058" width="12.7109375" style="50" bestFit="1" customWidth="1"/>
    <col min="13059" max="13059" width="13.42578125" style="50" bestFit="1" customWidth="1"/>
    <col min="13060" max="13060" width="12.140625" style="50" bestFit="1" customWidth="1"/>
    <col min="13061" max="13313" width="11.42578125" style="50"/>
    <col min="13314" max="13314" width="12.7109375" style="50" bestFit="1" customWidth="1"/>
    <col min="13315" max="13315" width="13.42578125" style="50" bestFit="1" customWidth="1"/>
    <col min="13316" max="13316" width="12.140625" style="50" bestFit="1" customWidth="1"/>
    <col min="13317" max="13569" width="11.42578125" style="50"/>
    <col min="13570" max="13570" width="12.7109375" style="50" bestFit="1" customWidth="1"/>
    <col min="13571" max="13571" width="13.42578125" style="50" bestFit="1" customWidth="1"/>
    <col min="13572" max="13572" width="12.140625" style="50" bestFit="1" customWidth="1"/>
    <col min="13573" max="13825" width="11.42578125" style="50"/>
    <col min="13826" max="13826" width="12.7109375" style="50" bestFit="1" customWidth="1"/>
    <col min="13827" max="13827" width="13.42578125" style="50" bestFit="1" customWidth="1"/>
    <col min="13828" max="13828" width="12.140625" style="50" bestFit="1" customWidth="1"/>
    <col min="13829" max="14081" width="11.42578125" style="50"/>
    <col min="14082" max="14082" width="12.7109375" style="50" bestFit="1" customWidth="1"/>
    <col min="14083" max="14083" width="13.42578125" style="50" bestFit="1" customWidth="1"/>
    <col min="14084" max="14084" width="12.140625" style="50" bestFit="1" customWidth="1"/>
    <col min="14085" max="14337" width="11.42578125" style="50"/>
    <col min="14338" max="14338" width="12.7109375" style="50" bestFit="1" customWidth="1"/>
    <col min="14339" max="14339" width="13.42578125" style="50" bestFit="1" customWidth="1"/>
    <col min="14340" max="14340" width="12.140625" style="50" bestFit="1" customWidth="1"/>
    <col min="14341" max="14593" width="11.42578125" style="50"/>
    <col min="14594" max="14594" width="12.7109375" style="50" bestFit="1" customWidth="1"/>
    <col min="14595" max="14595" width="13.42578125" style="50" bestFit="1" customWidth="1"/>
    <col min="14596" max="14596" width="12.140625" style="50" bestFit="1" customWidth="1"/>
    <col min="14597" max="14849" width="11.42578125" style="50"/>
    <col min="14850" max="14850" width="12.7109375" style="50" bestFit="1" customWidth="1"/>
    <col min="14851" max="14851" width="13.42578125" style="50" bestFit="1" customWidth="1"/>
    <col min="14852" max="14852" width="12.140625" style="50" bestFit="1" customWidth="1"/>
    <col min="14853" max="15105" width="11.42578125" style="50"/>
    <col min="15106" max="15106" width="12.7109375" style="50" bestFit="1" customWidth="1"/>
    <col min="15107" max="15107" width="13.42578125" style="50" bestFit="1" customWidth="1"/>
    <col min="15108" max="15108" width="12.140625" style="50" bestFit="1" customWidth="1"/>
    <col min="15109" max="15361" width="11.42578125" style="50"/>
    <col min="15362" max="15362" width="12.7109375" style="50" bestFit="1" customWidth="1"/>
    <col min="15363" max="15363" width="13.42578125" style="50" bestFit="1" customWidth="1"/>
    <col min="15364" max="15364" width="12.140625" style="50" bestFit="1" customWidth="1"/>
    <col min="15365" max="15617" width="11.42578125" style="50"/>
    <col min="15618" max="15618" width="12.7109375" style="50" bestFit="1" customWidth="1"/>
    <col min="15619" max="15619" width="13.42578125" style="50" bestFit="1" customWidth="1"/>
    <col min="15620" max="15620" width="12.140625" style="50" bestFit="1" customWidth="1"/>
    <col min="15621" max="15873" width="11.42578125" style="50"/>
    <col min="15874" max="15874" width="12.7109375" style="50" bestFit="1" customWidth="1"/>
    <col min="15875" max="15875" width="13.42578125" style="50" bestFit="1" customWidth="1"/>
    <col min="15876" max="15876" width="12.140625" style="50" bestFit="1" customWidth="1"/>
    <col min="15877" max="16129" width="11.42578125" style="50"/>
    <col min="16130" max="16130" width="12.7109375" style="50" bestFit="1" customWidth="1"/>
    <col min="16131" max="16131" width="13.42578125" style="50" bestFit="1" customWidth="1"/>
    <col min="16132" max="16132" width="12.140625" style="50" bestFit="1" customWidth="1"/>
    <col min="16133" max="16384" width="11.42578125" style="50"/>
  </cols>
  <sheetData>
    <row r="1" spans="1:9" ht="39" customHeight="1" x14ac:dyDescent="0.3">
      <c r="A1" s="126" t="s">
        <v>49</v>
      </c>
      <c r="B1" s="126"/>
      <c r="C1" s="126"/>
      <c r="D1" s="126"/>
    </row>
    <row r="2" spans="1:9" ht="15" x14ac:dyDescent="0.3">
      <c r="A2" s="107"/>
      <c r="B2" s="107"/>
      <c r="C2" s="107"/>
      <c r="D2" s="107"/>
    </row>
    <row r="3" spans="1:9" x14ac:dyDescent="0.2">
      <c r="A3" s="127" t="s">
        <v>125</v>
      </c>
      <c r="B3" s="127"/>
      <c r="C3" s="127"/>
      <c r="D3" s="127"/>
      <c r="E3" s="127"/>
      <c r="F3" s="127"/>
      <c r="G3" s="127"/>
      <c r="H3" s="127"/>
    </row>
    <row r="4" spans="1:9" x14ac:dyDescent="0.2">
      <c r="A4" s="127" t="s">
        <v>122</v>
      </c>
      <c r="B4" s="127"/>
      <c r="C4" s="127"/>
      <c r="D4" s="127"/>
      <c r="E4" s="127"/>
      <c r="F4" s="127"/>
      <c r="G4" s="127"/>
      <c r="H4" s="127"/>
    </row>
    <row r="5" spans="1:9" x14ac:dyDescent="0.2">
      <c r="A5" s="52" t="s">
        <v>20</v>
      </c>
      <c r="B5" s="53" t="s">
        <v>50</v>
      </c>
      <c r="C5" s="53" t="s">
        <v>51</v>
      </c>
      <c r="D5" s="54" t="s">
        <v>52</v>
      </c>
      <c r="E5" s="54" t="s">
        <v>53</v>
      </c>
      <c r="F5" s="55" t="s">
        <v>53</v>
      </c>
      <c r="G5" s="55" t="s">
        <v>54</v>
      </c>
      <c r="H5" s="54" t="s">
        <v>55</v>
      </c>
      <c r="I5" s="52" t="s">
        <v>20</v>
      </c>
    </row>
    <row r="6" spans="1:9" ht="15" x14ac:dyDescent="0.25">
      <c r="A6" s="56"/>
      <c r="B6" s="57" t="s">
        <v>56</v>
      </c>
      <c r="C6" s="57" t="s">
        <v>57</v>
      </c>
      <c r="D6" s="58"/>
      <c r="E6" s="58" t="s">
        <v>58</v>
      </c>
      <c r="F6" s="59">
        <v>0.25</v>
      </c>
      <c r="G6" s="60">
        <v>0.5</v>
      </c>
      <c r="H6" s="58" t="s">
        <v>59</v>
      </c>
      <c r="I6" s="56"/>
    </row>
    <row r="7" spans="1:9" ht="15.75" x14ac:dyDescent="0.25">
      <c r="A7" s="24">
        <v>3</v>
      </c>
      <c r="B7" s="42">
        <f>'Tabla 2019'!E10</f>
        <v>647652</v>
      </c>
      <c r="C7" s="42">
        <f>'Tabla 2019'!F10</f>
        <v>1904273</v>
      </c>
      <c r="D7" s="62">
        <f t="shared" ref="D7:D17" si="0">SUM(B7:C7)</f>
        <v>2551925</v>
      </c>
      <c r="E7" s="63">
        <f t="shared" ref="E7:E23" si="1">D7/190</f>
        <v>13431.184210526315</v>
      </c>
      <c r="F7" s="64">
        <f t="shared" ref="F7:F23" si="2">$E7*1.25</f>
        <v>16788.980263157893</v>
      </c>
      <c r="G7" s="64">
        <f t="shared" ref="G7:G23" si="3">E7*1.5</f>
        <v>20146.776315789473</v>
      </c>
      <c r="H7" s="62">
        <f t="shared" ref="H7:H23" si="4">$F7*40</f>
        <v>671559.21052631573</v>
      </c>
      <c r="I7" s="24">
        <v>3</v>
      </c>
    </row>
    <row r="8" spans="1:9" ht="15.75" x14ac:dyDescent="0.25">
      <c r="A8" s="24">
        <v>4</v>
      </c>
      <c r="B8" s="42">
        <f>'Tabla 2019'!E11</f>
        <v>611009</v>
      </c>
      <c r="C8" s="42">
        <f>'Tabla 2019'!F11</f>
        <v>1847560</v>
      </c>
      <c r="D8" s="62">
        <f t="shared" si="0"/>
        <v>2458569</v>
      </c>
      <c r="E8" s="63">
        <f t="shared" si="1"/>
        <v>12939.836842105264</v>
      </c>
      <c r="F8" s="64">
        <f t="shared" si="2"/>
        <v>16174.79605263158</v>
      </c>
      <c r="G8" s="64">
        <f t="shared" si="3"/>
        <v>19409.755263157895</v>
      </c>
      <c r="H8" s="62">
        <f t="shared" si="4"/>
        <v>646991.84210526315</v>
      </c>
      <c r="I8" s="24">
        <v>4</v>
      </c>
    </row>
    <row r="9" spans="1:9" ht="15.75" x14ac:dyDescent="0.25">
      <c r="A9" s="2">
        <v>5</v>
      </c>
      <c r="B9" s="42">
        <f>'Tabla 2019'!E12</f>
        <v>576445</v>
      </c>
      <c r="C9" s="42">
        <f>'Tabla 2019'!F12</f>
        <v>1587934</v>
      </c>
      <c r="D9" s="62">
        <f t="shared" si="0"/>
        <v>2164379</v>
      </c>
      <c r="E9" s="63">
        <f t="shared" si="1"/>
        <v>11391.468421052632</v>
      </c>
      <c r="F9" s="64">
        <f t="shared" si="2"/>
        <v>14239.33552631579</v>
      </c>
      <c r="G9" s="64">
        <f t="shared" si="3"/>
        <v>17087.202631578948</v>
      </c>
      <c r="H9" s="62">
        <f t="shared" si="4"/>
        <v>569573.42105263157</v>
      </c>
      <c r="I9" s="2">
        <v>5</v>
      </c>
    </row>
    <row r="10" spans="1:9" ht="15.75" x14ac:dyDescent="0.25">
      <c r="A10" s="24">
        <v>6</v>
      </c>
      <c r="B10" s="42">
        <f>'Tabla 2019'!E13</f>
        <v>543773</v>
      </c>
      <c r="C10" s="42">
        <f>'Tabla 2019'!F13</f>
        <v>1341926</v>
      </c>
      <c r="D10" s="62">
        <f t="shared" si="0"/>
        <v>1885699</v>
      </c>
      <c r="E10" s="63">
        <f t="shared" si="1"/>
        <v>9924.7315789473687</v>
      </c>
      <c r="F10" s="64">
        <f t="shared" si="2"/>
        <v>12405.91447368421</v>
      </c>
      <c r="G10" s="64">
        <f t="shared" si="3"/>
        <v>14887.097368421053</v>
      </c>
      <c r="H10" s="62">
        <f t="shared" si="4"/>
        <v>496236.57894736843</v>
      </c>
      <c r="I10" s="24">
        <v>6</v>
      </c>
    </row>
    <row r="11" spans="1:9" ht="15.75" x14ac:dyDescent="0.25">
      <c r="A11" s="24">
        <v>7</v>
      </c>
      <c r="B11" s="42">
        <f>'Tabla 2019'!E14</f>
        <v>501226</v>
      </c>
      <c r="C11" s="42">
        <f>'Tabla 2019'!F14</f>
        <v>1006346</v>
      </c>
      <c r="D11" s="62">
        <f t="shared" si="0"/>
        <v>1507572</v>
      </c>
      <c r="E11" s="63">
        <f t="shared" si="1"/>
        <v>7934.5894736842101</v>
      </c>
      <c r="F11" s="64">
        <f t="shared" si="2"/>
        <v>9918.2368421052633</v>
      </c>
      <c r="G11" s="64">
        <f t="shared" si="3"/>
        <v>11901.884210526316</v>
      </c>
      <c r="H11" s="62">
        <f t="shared" si="4"/>
        <v>396729.47368421056</v>
      </c>
      <c r="I11" s="24">
        <v>7</v>
      </c>
    </row>
    <row r="12" spans="1:9" ht="15.75" x14ac:dyDescent="0.25">
      <c r="A12" s="2">
        <v>8</v>
      </c>
      <c r="B12" s="42">
        <f>'Tabla 2019'!E15</f>
        <v>464058</v>
      </c>
      <c r="C12" s="42">
        <f>'Tabla 2019'!F15</f>
        <v>772665</v>
      </c>
      <c r="D12" s="62">
        <f t="shared" si="0"/>
        <v>1236723</v>
      </c>
      <c r="E12" s="63">
        <f t="shared" si="1"/>
        <v>6509.0684210526315</v>
      </c>
      <c r="F12" s="64">
        <f t="shared" si="2"/>
        <v>8136.3355263157891</v>
      </c>
      <c r="G12" s="64">
        <f t="shared" si="3"/>
        <v>9763.6026315789477</v>
      </c>
      <c r="H12" s="62">
        <f t="shared" si="4"/>
        <v>325453.42105263157</v>
      </c>
      <c r="I12" s="2">
        <v>8</v>
      </c>
    </row>
    <row r="13" spans="1:9" ht="15.75" x14ac:dyDescent="0.25">
      <c r="A13" s="24">
        <v>9</v>
      </c>
      <c r="B13" s="42">
        <f>'Tabla 2019'!E16</f>
        <v>429641</v>
      </c>
      <c r="C13" s="42">
        <f>'Tabla 2019'!F16</f>
        <v>593700</v>
      </c>
      <c r="D13" s="62">
        <f t="shared" si="0"/>
        <v>1023341</v>
      </c>
      <c r="E13" s="63">
        <f t="shared" si="1"/>
        <v>5386.0052631578947</v>
      </c>
      <c r="F13" s="64">
        <f t="shared" si="2"/>
        <v>6732.5065789473683</v>
      </c>
      <c r="G13" s="64">
        <f t="shared" si="3"/>
        <v>8079.007894736842</v>
      </c>
      <c r="H13" s="62">
        <f t="shared" si="4"/>
        <v>269300.26315789472</v>
      </c>
      <c r="I13" s="24">
        <v>9</v>
      </c>
    </row>
    <row r="14" spans="1:9" ht="15.75" x14ac:dyDescent="0.25">
      <c r="A14" s="24">
        <v>10</v>
      </c>
      <c r="B14" s="42">
        <f>'Tabla 2019'!E18</f>
        <v>397844</v>
      </c>
      <c r="C14" s="42">
        <f>'Tabla 2019'!F18</f>
        <v>448772</v>
      </c>
      <c r="D14" s="62">
        <f t="shared" si="0"/>
        <v>846616</v>
      </c>
      <c r="E14" s="63">
        <f t="shared" si="1"/>
        <v>4455.8736842105263</v>
      </c>
      <c r="F14" s="64">
        <f t="shared" si="2"/>
        <v>5569.8421052631584</v>
      </c>
      <c r="G14" s="64">
        <f t="shared" si="3"/>
        <v>6683.8105263157895</v>
      </c>
      <c r="H14" s="62">
        <f t="shared" si="4"/>
        <v>222793.68421052635</v>
      </c>
      <c r="I14" s="24">
        <v>10</v>
      </c>
    </row>
    <row r="15" spans="1:9" ht="15.75" x14ac:dyDescent="0.25">
      <c r="A15" s="2">
        <v>11</v>
      </c>
      <c r="B15" s="42">
        <f>'Tabla 2019'!E20</f>
        <v>368400</v>
      </c>
      <c r="C15" s="42">
        <f>'Tabla 2019'!F20</f>
        <v>339097</v>
      </c>
      <c r="D15" s="62">
        <f t="shared" si="0"/>
        <v>707497</v>
      </c>
      <c r="E15" s="63">
        <f t="shared" si="1"/>
        <v>3723.6684210526314</v>
      </c>
      <c r="F15" s="64">
        <f t="shared" si="2"/>
        <v>4654.5855263157891</v>
      </c>
      <c r="G15" s="64">
        <f t="shared" si="3"/>
        <v>5585.5026315789473</v>
      </c>
      <c r="H15" s="62">
        <f t="shared" si="4"/>
        <v>186183.42105263157</v>
      </c>
      <c r="I15" s="2">
        <v>11</v>
      </c>
    </row>
    <row r="16" spans="1:9" ht="15.75" x14ac:dyDescent="0.25">
      <c r="A16" s="24">
        <v>12</v>
      </c>
      <c r="B16" s="42">
        <f>'Tabla 2019'!E22</f>
        <v>341110</v>
      </c>
      <c r="C16" s="42">
        <f>'Tabla 2019'!F22</f>
        <v>250297</v>
      </c>
      <c r="D16" s="62">
        <f t="shared" si="0"/>
        <v>591407</v>
      </c>
      <c r="E16" s="63">
        <f t="shared" si="1"/>
        <v>3112.6684210526314</v>
      </c>
      <c r="F16" s="64">
        <f t="shared" si="2"/>
        <v>3890.8355263157891</v>
      </c>
      <c r="G16" s="64">
        <f t="shared" si="3"/>
        <v>4669.0026315789473</v>
      </c>
      <c r="H16" s="62">
        <f t="shared" si="4"/>
        <v>155633.42105263157</v>
      </c>
      <c r="I16" s="24">
        <v>12</v>
      </c>
    </row>
    <row r="17" spans="1:9" ht="15.75" x14ac:dyDescent="0.25">
      <c r="A17" s="24">
        <v>13</v>
      </c>
      <c r="B17" s="42">
        <f>'Tabla 2019'!E23</f>
        <v>315831</v>
      </c>
      <c r="C17" s="42">
        <f>'Tabla 2019'!F23</f>
        <v>186258</v>
      </c>
      <c r="D17" s="62">
        <f t="shared" si="0"/>
        <v>502089</v>
      </c>
      <c r="E17" s="63">
        <f t="shared" si="1"/>
        <v>2642.5736842105262</v>
      </c>
      <c r="F17" s="64">
        <f t="shared" si="2"/>
        <v>3303.2171052631575</v>
      </c>
      <c r="G17" s="64">
        <f t="shared" si="3"/>
        <v>3963.8605263157892</v>
      </c>
      <c r="H17" s="62">
        <f t="shared" si="4"/>
        <v>132128.68421052629</v>
      </c>
      <c r="I17" s="24">
        <v>13</v>
      </c>
    </row>
    <row r="18" spans="1:9" ht="15.75" x14ac:dyDescent="0.25">
      <c r="A18" s="2">
        <v>14</v>
      </c>
      <c r="B18" s="42">
        <f>'Tabla 2019'!E25</f>
        <v>292388</v>
      </c>
      <c r="C18" s="42">
        <f>'Tabla 2019'!F25</f>
        <v>140696</v>
      </c>
      <c r="D18" s="62">
        <f t="shared" ref="D18:D23" si="5">SUM(B18:C18)</f>
        <v>433084</v>
      </c>
      <c r="E18" s="63">
        <f t="shared" si="1"/>
        <v>2279.3894736842103</v>
      </c>
      <c r="F18" s="64">
        <f t="shared" si="2"/>
        <v>2849.2368421052629</v>
      </c>
      <c r="G18" s="64">
        <f t="shared" si="3"/>
        <v>3419.0842105263155</v>
      </c>
      <c r="H18" s="62">
        <f t="shared" si="4"/>
        <v>113969.47368421052</v>
      </c>
      <c r="I18" s="2">
        <v>14</v>
      </c>
    </row>
    <row r="19" spans="1:9" ht="15.75" x14ac:dyDescent="0.25">
      <c r="A19" s="24">
        <v>15</v>
      </c>
      <c r="B19" s="42">
        <f>'Tabla 2019'!E27</f>
        <v>270749</v>
      </c>
      <c r="C19" s="42">
        <f>'Tabla 2019'!F27</f>
        <v>113009</v>
      </c>
      <c r="D19" s="62">
        <f t="shared" si="5"/>
        <v>383758</v>
      </c>
      <c r="E19" s="63">
        <f t="shared" si="1"/>
        <v>2019.7789473684211</v>
      </c>
      <c r="F19" s="64">
        <f t="shared" si="2"/>
        <v>2524.7236842105262</v>
      </c>
      <c r="G19" s="64">
        <f t="shared" si="3"/>
        <v>3029.6684210526319</v>
      </c>
      <c r="H19" s="62">
        <f t="shared" si="4"/>
        <v>100988.94736842105</v>
      </c>
      <c r="I19" s="24">
        <v>15</v>
      </c>
    </row>
    <row r="20" spans="1:9" ht="15.75" x14ac:dyDescent="0.25">
      <c r="A20" s="24">
        <v>16</v>
      </c>
      <c r="B20" s="42">
        <f>'Tabla 2019'!E29</f>
        <v>250646</v>
      </c>
      <c r="C20" s="42">
        <f>'Tabla 2019'!F29</f>
        <v>110987</v>
      </c>
      <c r="D20" s="62">
        <f t="shared" si="5"/>
        <v>361633</v>
      </c>
      <c r="E20" s="63">
        <f t="shared" si="1"/>
        <v>1903.3315789473684</v>
      </c>
      <c r="F20" s="64">
        <f t="shared" si="2"/>
        <v>2379.1644736842104</v>
      </c>
      <c r="G20" s="64">
        <f t="shared" si="3"/>
        <v>2854.9973684210527</v>
      </c>
      <c r="H20" s="62">
        <f t="shared" si="4"/>
        <v>95166.578947368413</v>
      </c>
      <c r="I20" s="24">
        <v>16</v>
      </c>
    </row>
    <row r="21" spans="1:9" ht="15.75" x14ac:dyDescent="0.25">
      <c r="A21" s="2">
        <v>17</v>
      </c>
      <c r="B21" s="42">
        <f>'Tabla 2019'!E31</f>
        <v>232087</v>
      </c>
      <c r="C21" s="42">
        <f>'Tabla 2019'!F31</f>
        <v>85812</v>
      </c>
      <c r="D21" s="62">
        <f t="shared" si="5"/>
        <v>317899</v>
      </c>
      <c r="E21" s="63">
        <f t="shared" si="1"/>
        <v>1673.1526315789474</v>
      </c>
      <c r="F21" s="64">
        <f t="shared" si="2"/>
        <v>2091.4407894736842</v>
      </c>
      <c r="G21" s="64">
        <f t="shared" si="3"/>
        <v>2509.7289473684214</v>
      </c>
      <c r="H21" s="62">
        <f t="shared" si="4"/>
        <v>83657.631578947359</v>
      </c>
      <c r="I21" s="2">
        <v>17</v>
      </c>
    </row>
    <row r="22" spans="1:9" ht="15.75" x14ac:dyDescent="0.25">
      <c r="A22" s="24">
        <v>18</v>
      </c>
      <c r="B22" s="42">
        <f>'Tabla 2019'!E33</f>
        <v>214901</v>
      </c>
      <c r="C22" s="42">
        <f>'Tabla 2019'!F33</f>
        <v>83103</v>
      </c>
      <c r="D22" s="62">
        <f t="shared" si="5"/>
        <v>298004</v>
      </c>
      <c r="E22" s="63">
        <f t="shared" si="1"/>
        <v>1568.4421052631578</v>
      </c>
      <c r="F22" s="64">
        <f t="shared" si="2"/>
        <v>1960.5526315789473</v>
      </c>
      <c r="G22" s="64">
        <f t="shared" si="3"/>
        <v>2352.6631578947367</v>
      </c>
      <c r="H22" s="62">
        <f t="shared" si="4"/>
        <v>78422.105263157893</v>
      </c>
      <c r="I22" s="24">
        <v>18</v>
      </c>
    </row>
    <row r="23" spans="1:9" ht="15.75" x14ac:dyDescent="0.25">
      <c r="A23" s="24">
        <v>19</v>
      </c>
      <c r="B23" s="42">
        <f>'Tabla 2019'!E35</f>
        <v>200847</v>
      </c>
      <c r="C23" s="42">
        <f>'Tabla 2019'!F35</f>
        <v>90893</v>
      </c>
      <c r="D23" s="62">
        <f t="shared" si="5"/>
        <v>291740</v>
      </c>
      <c r="E23" s="63">
        <f t="shared" si="1"/>
        <v>1535.4736842105262</v>
      </c>
      <c r="F23" s="64">
        <f t="shared" si="2"/>
        <v>1919.3421052631579</v>
      </c>
      <c r="G23" s="64">
        <f t="shared" si="3"/>
        <v>2303.2105263157891</v>
      </c>
      <c r="H23" s="62">
        <f t="shared" si="4"/>
        <v>76773.68421052632</v>
      </c>
      <c r="I23" s="24">
        <v>19</v>
      </c>
    </row>
  </sheetData>
  <mergeCells count="3">
    <mergeCell ref="A1:D1"/>
    <mergeCell ref="A3:H3"/>
    <mergeCell ref="A4:H4"/>
  </mergeCells>
  <printOptions horizontalCentered="1"/>
  <pageMargins left="0.74803149606299213" right="0.74803149606299213" top="0.98425196850393704" bottom="0.98425196850393704" header="0" footer="0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27"/>
  <sheetViews>
    <sheetView zoomScaleNormal="100" workbookViewId="0">
      <selection activeCell="H15" sqref="H15"/>
    </sheetView>
  </sheetViews>
  <sheetFormatPr baseColWidth="10" defaultRowHeight="12.75" x14ac:dyDescent="0.2"/>
  <cols>
    <col min="1" max="1" width="8.28515625" style="50" customWidth="1"/>
    <col min="2" max="2" width="8.140625" style="50" customWidth="1"/>
    <col min="3" max="8" width="11.42578125" style="50"/>
    <col min="9" max="9" width="10" style="50" customWidth="1"/>
    <col min="10" max="10" width="11.42578125" style="50"/>
    <col min="11" max="11" width="4.140625" style="50" customWidth="1"/>
    <col min="12" max="253" width="11.42578125" style="50"/>
    <col min="254" max="254" width="8.28515625" style="50" customWidth="1"/>
    <col min="255" max="255" width="8.140625" style="50" customWidth="1"/>
    <col min="256" max="260" width="11.42578125" style="50"/>
    <col min="261" max="261" width="10" style="50" customWidth="1"/>
    <col min="262" max="509" width="11.42578125" style="50"/>
    <col min="510" max="510" width="8.28515625" style="50" customWidth="1"/>
    <col min="511" max="511" width="8.140625" style="50" customWidth="1"/>
    <col min="512" max="516" width="11.42578125" style="50"/>
    <col min="517" max="517" width="10" style="50" customWidth="1"/>
    <col min="518" max="765" width="11.42578125" style="50"/>
    <col min="766" max="766" width="8.28515625" style="50" customWidth="1"/>
    <col min="767" max="767" width="8.140625" style="50" customWidth="1"/>
    <col min="768" max="772" width="11.42578125" style="50"/>
    <col min="773" max="773" width="10" style="50" customWidth="1"/>
    <col min="774" max="1021" width="11.42578125" style="50"/>
    <col min="1022" max="1022" width="8.28515625" style="50" customWidth="1"/>
    <col min="1023" max="1023" width="8.140625" style="50" customWidth="1"/>
    <col min="1024" max="1028" width="11.42578125" style="50"/>
    <col min="1029" max="1029" width="10" style="50" customWidth="1"/>
    <col min="1030" max="1277" width="11.42578125" style="50"/>
    <col min="1278" max="1278" width="8.28515625" style="50" customWidth="1"/>
    <col min="1279" max="1279" width="8.140625" style="50" customWidth="1"/>
    <col min="1280" max="1284" width="11.42578125" style="50"/>
    <col min="1285" max="1285" width="10" style="50" customWidth="1"/>
    <col min="1286" max="1533" width="11.42578125" style="50"/>
    <col min="1534" max="1534" width="8.28515625" style="50" customWidth="1"/>
    <col min="1535" max="1535" width="8.140625" style="50" customWidth="1"/>
    <col min="1536" max="1540" width="11.42578125" style="50"/>
    <col min="1541" max="1541" width="10" style="50" customWidth="1"/>
    <col min="1542" max="1789" width="11.42578125" style="50"/>
    <col min="1790" max="1790" width="8.28515625" style="50" customWidth="1"/>
    <col min="1791" max="1791" width="8.140625" style="50" customWidth="1"/>
    <col min="1792" max="1796" width="11.42578125" style="50"/>
    <col min="1797" max="1797" width="10" style="50" customWidth="1"/>
    <col min="1798" max="2045" width="11.42578125" style="50"/>
    <col min="2046" max="2046" width="8.28515625" style="50" customWidth="1"/>
    <col min="2047" max="2047" width="8.140625" style="50" customWidth="1"/>
    <col min="2048" max="2052" width="11.42578125" style="50"/>
    <col min="2053" max="2053" width="10" style="50" customWidth="1"/>
    <col min="2054" max="2301" width="11.42578125" style="50"/>
    <col min="2302" max="2302" width="8.28515625" style="50" customWidth="1"/>
    <col min="2303" max="2303" width="8.140625" style="50" customWidth="1"/>
    <col min="2304" max="2308" width="11.42578125" style="50"/>
    <col min="2309" max="2309" width="10" style="50" customWidth="1"/>
    <col min="2310" max="2557" width="11.42578125" style="50"/>
    <col min="2558" max="2558" width="8.28515625" style="50" customWidth="1"/>
    <col min="2559" max="2559" width="8.140625" style="50" customWidth="1"/>
    <col min="2560" max="2564" width="11.42578125" style="50"/>
    <col min="2565" max="2565" width="10" style="50" customWidth="1"/>
    <col min="2566" max="2813" width="11.42578125" style="50"/>
    <col min="2814" max="2814" width="8.28515625" style="50" customWidth="1"/>
    <col min="2815" max="2815" width="8.140625" style="50" customWidth="1"/>
    <col min="2816" max="2820" width="11.42578125" style="50"/>
    <col min="2821" max="2821" width="10" style="50" customWidth="1"/>
    <col min="2822" max="3069" width="11.42578125" style="50"/>
    <col min="3070" max="3070" width="8.28515625" style="50" customWidth="1"/>
    <col min="3071" max="3071" width="8.140625" style="50" customWidth="1"/>
    <col min="3072" max="3076" width="11.42578125" style="50"/>
    <col min="3077" max="3077" width="10" style="50" customWidth="1"/>
    <col min="3078" max="3325" width="11.42578125" style="50"/>
    <col min="3326" max="3326" width="8.28515625" style="50" customWidth="1"/>
    <col min="3327" max="3327" width="8.140625" style="50" customWidth="1"/>
    <col min="3328" max="3332" width="11.42578125" style="50"/>
    <col min="3333" max="3333" width="10" style="50" customWidth="1"/>
    <col min="3334" max="3581" width="11.42578125" style="50"/>
    <col min="3582" max="3582" width="8.28515625" style="50" customWidth="1"/>
    <col min="3583" max="3583" width="8.140625" style="50" customWidth="1"/>
    <col min="3584" max="3588" width="11.42578125" style="50"/>
    <col min="3589" max="3589" width="10" style="50" customWidth="1"/>
    <col min="3590" max="3837" width="11.42578125" style="50"/>
    <col min="3838" max="3838" width="8.28515625" style="50" customWidth="1"/>
    <col min="3839" max="3839" width="8.140625" style="50" customWidth="1"/>
    <col min="3840" max="3844" width="11.42578125" style="50"/>
    <col min="3845" max="3845" width="10" style="50" customWidth="1"/>
    <col min="3846" max="4093" width="11.42578125" style="50"/>
    <col min="4094" max="4094" width="8.28515625" style="50" customWidth="1"/>
    <col min="4095" max="4095" width="8.140625" style="50" customWidth="1"/>
    <col min="4096" max="4100" width="11.42578125" style="50"/>
    <col min="4101" max="4101" width="10" style="50" customWidth="1"/>
    <col min="4102" max="4349" width="11.42578125" style="50"/>
    <col min="4350" max="4350" width="8.28515625" style="50" customWidth="1"/>
    <col min="4351" max="4351" width="8.140625" style="50" customWidth="1"/>
    <col min="4352" max="4356" width="11.42578125" style="50"/>
    <col min="4357" max="4357" width="10" style="50" customWidth="1"/>
    <col min="4358" max="4605" width="11.42578125" style="50"/>
    <col min="4606" max="4606" width="8.28515625" style="50" customWidth="1"/>
    <col min="4607" max="4607" width="8.140625" style="50" customWidth="1"/>
    <col min="4608" max="4612" width="11.42578125" style="50"/>
    <col min="4613" max="4613" width="10" style="50" customWidth="1"/>
    <col min="4614" max="4861" width="11.42578125" style="50"/>
    <col min="4862" max="4862" width="8.28515625" style="50" customWidth="1"/>
    <col min="4863" max="4863" width="8.140625" style="50" customWidth="1"/>
    <col min="4864" max="4868" width="11.42578125" style="50"/>
    <col min="4869" max="4869" width="10" style="50" customWidth="1"/>
    <col min="4870" max="5117" width="11.42578125" style="50"/>
    <col min="5118" max="5118" width="8.28515625" style="50" customWidth="1"/>
    <col min="5119" max="5119" width="8.140625" style="50" customWidth="1"/>
    <col min="5120" max="5124" width="11.42578125" style="50"/>
    <col min="5125" max="5125" width="10" style="50" customWidth="1"/>
    <col min="5126" max="5373" width="11.42578125" style="50"/>
    <col min="5374" max="5374" width="8.28515625" style="50" customWidth="1"/>
    <col min="5375" max="5375" width="8.140625" style="50" customWidth="1"/>
    <col min="5376" max="5380" width="11.42578125" style="50"/>
    <col min="5381" max="5381" width="10" style="50" customWidth="1"/>
    <col min="5382" max="5629" width="11.42578125" style="50"/>
    <col min="5630" max="5630" width="8.28515625" style="50" customWidth="1"/>
    <col min="5631" max="5631" width="8.140625" style="50" customWidth="1"/>
    <col min="5632" max="5636" width="11.42578125" style="50"/>
    <col min="5637" max="5637" width="10" style="50" customWidth="1"/>
    <col min="5638" max="5885" width="11.42578125" style="50"/>
    <col min="5886" max="5886" width="8.28515625" style="50" customWidth="1"/>
    <col min="5887" max="5887" width="8.140625" style="50" customWidth="1"/>
    <col min="5888" max="5892" width="11.42578125" style="50"/>
    <col min="5893" max="5893" width="10" style="50" customWidth="1"/>
    <col min="5894" max="6141" width="11.42578125" style="50"/>
    <col min="6142" max="6142" width="8.28515625" style="50" customWidth="1"/>
    <col min="6143" max="6143" width="8.140625" style="50" customWidth="1"/>
    <col min="6144" max="6148" width="11.42578125" style="50"/>
    <col min="6149" max="6149" width="10" style="50" customWidth="1"/>
    <col min="6150" max="6397" width="11.42578125" style="50"/>
    <col min="6398" max="6398" width="8.28515625" style="50" customWidth="1"/>
    <col min="6399" max="6399" width="8.140625" style="50" customWidth="1"/>
    <col min="6400" max="6404" width="11.42578125" style="50"/>
    <col min="6405" max="6405" width="10" style="50" customWidth="1"/>
    <col min="6406" max="6653" width="11.42578125" style="50"/>
    <col min="6654" max="6654" width="8.28515625" style="50" customWidth="1"/>
    <col min="6655" max="6655" width="8.140625" style="50" customWidth="1"/>
    <col min="6656" max="6660" width="11.42578125" style="50"/>
    <col min="6661" max="6661" width="10" style="50" customWidth="1"/>
    <col min="6662" max="6909" width="11.42578125" style="50"/>
    <col min="6910" max="6910" width="8.28515625" style="50" customWidth="1"/>
    <col min="6911" max="6911" width="8.140625" style="50" customWidth="1"/>
    <col min="6912" max="6916" width="11.42578125" style="50"/>
    <col min="6917" max="6917" width="10" style="50" customWidth="1"/>
    <col min="6918" max="7165" width="11.42578125" style="50"/>
    <col min="7166" max="7166" width="8.28515625" style="50" customWidth="1"/>
    <col min="7167" max="7167" width="8.140625" style="50" customWidth="1"/>
    <col min="7168" max="7172" width="11.42578125" style="50"/>
    <col min="7173" max="7173" width="10" style="50" customWidth="1"/>
    <col min="7174" max="7421" width="11.42578125" style="50"/>
    <col min="7422" max="7422" width="8.28515625" style="50" customWidth="1"/>
    <col min="7423" max="7423" width="8.140625" style="50" customWidth="1"/>
    <col min="7424" max="7428" width="11.42578125" style="50"/>
    <col min="7429" max="7429" width="10" style="50" customWidth="1"/>
    <col min="7430" max="7677" width="11.42578125" style="50"/>
    <col min="7678" max="7678" width="8.28515625" style="50" customWidth="1"/>
    <col min="7679" max="7679" width="8.140625" style="50" customWidth="1"/>
    <col min="7680" max="7684" width="11.42578125" style="50"/>
    <col min="7685" max="7685" width="10" style="50" customWidth="1"/>
    <col min="7686" max="7933" width="11.42578125" style="50"/>
    <col min="7934" max="7934" width="8.28515625" style="50" customWidth="1"/>
    <col min="7935" max="7935" width="8.140625" style="50" customWidth="1"/>
    <col min="7936" max="7940" width="11.42578125" style="50"/>
    <col min="7941" max="7941" width="10" style="50" customWidth="1"/>
    <col min="7942" max="8189" width="11.42578125" style="50"/>
    <col min="8190" max="8190" width="8.28515625" style="50" customWidth="1"/>
    <col min="8191" max="8191" width="8.140625" style="50" customWidth="1"/>
    <col min="8192" max="8196" width="11.42578125" style="50"/>
    <col min="8197" max="8197" width="10" style="50" customWidth="1"/>
    <col min="8198" max="8445" width="11.42578125" style="50"/>
    <col min="8446" max="8446" width="8.28515625" style="50" customWidth="1"/>
    <col min="8447" max="8447" width="8.140625" style="50" customWidth="1"/>
    <col min="8448" max="8452" width="11.42578125" style="50"/>
    <col min="8453" max="8453" width="10" style="50" customWidth="1"/>
    <col min="8454" max="8701" width="11.42578125" style="50"/>
    <col min="8702" max="8702" width="8.28515625" style="50" customWidth="1"/>
    <col min="8703" max="8703" width="8.140625" style="50" customWidth="1"/>
    <col min="8704" max="8708" width="11.42578125" style="50"/>
    <col min="8709" max="8709" width="10" style="50" customWidth="1"/>
    <col min="8710" max="8957" width="11.42578125" style="50"/>
    <col min="8958" max="8958" width="8.28515625" style="50" customWidth="1"/>
    <col min="8959" max="8959" width="8.140625" style="50" customWidth="1"/>
    <col min="8960" max="8964" width="11.42578125" style="50"/>
    <col min="8965" max="8965" width="10" style="50" customWidth="1"/>
    <col min="8966" max="9213" width="11.42578125" style="50"/>
    <col min="9214" max="9214" width="8.28515625" style="50" customWidth="1"/>
    <col min="9215" max="9215" width="8.140625" style="50" customWidth="1"/>
    <col min="9216" max="9220" width="11.42578125" style="50"/>
    <col min="9221" max="9221" width="10" style="50" customWidth="1"/>
    <col min="9222" max="9469" width="11.42578125" style="50"/>
    <col min="9470" max="9470" width="8.28515625" style="50" customWidth="1"/>
    <col min="9471" max="9471" width="8.140625" style="50" customWidth="1"/>
    <col min="9472" max="9476" width="11.42578125" style="50"/>
    <col min="9477" max="9477" width="10" style="50" customWidth="1"/>
    <col min="9478" max="9725" width="11.42578125" style="50"/>
    <col min="9726" max="9726" width="8.28515625" style="50" customWidth="1"/>
    <col min="9727" max="9727" width="8.140625" style="50" customWidth="1"/>
    <col min="9728" max="9732" width="11.42578125" style="50"/>
    <col min="9733" max="9733" width="10" style="50" customWidth="1"/>
    <col min="9734" max="9981" width="11.42578125" style="50"/>
    <col min="9982" max="9982" width="8.28515625" style="50" customWidth="1"/>
    <col min="9983" max="9983" width="8.140625" style="50" customWidth="1"/>
    <col min="9984" max="9988" width="11.42578125" style="50"/>
    <col min="9989" max="9989" width="10" style="50" customWidth="1"/>
    <col min="9990" max="10237" width="11.42578125" style="50"/>
    <col min="10238" max="10238" width="8.28515625" style="50" customWidth="1"/>
    <col min="10239" max="10239" width="8.140625" style="50" customWidth="1"/>
    <col min="10240" max="10244" width="11.42578125" style="50"/>
    <col min="10245" max="10245" width="10" style="50" customWidth="1"/>
    <col min="10246" max="10493" width="11.42578125" style="50"/>
    <col min="10494" max="10494" width="8.28515625" style="50" customWidth="1"/>
    <col min="10495" max="10495" width="8.140625" style="50" customWidth="1"/>
    <col min="10496" max="10500" width="11.42578125" style="50"/>
    <col min="10501" max="10501" width="10" style="50" customWidth="1"/>
    <col min="10502" max="10749" width="11.42578125" style="50"/>
    <col min="10750" max="10750" width="8.28515625" style="50" customWidth="1"/>
    <col min="10751" max="10751" width="8.140625" style="50" customWidth="1"/>
    <col min="10752" max="10756" width="11.42578125" style="50"/>
    <col min="10757" max="10757" width="10" style="50" customWidth="1"/>
    <col min="10758" max="11005" width="11.42578125" style="50"/>
    <col min="11006" max="11006" width="8.28515625" style="50" customWidth="1"/>
    <col min="11007" max="11007" width="8.140625" style="50" customWidth="1"/>
    <col min="11008" max="11012" width="11.42578125" style="50"/>
    <col min="11013" max="11013" width="10" style="50" customWidth="1"/>
    <col min="11014" max="11261" width="11.42578125" style="50"/>
    <col min="11262" max="11262" width="8.28515625" style="50" customWidth="1"/>
    <col min="11263" max="11263" width="8.140625" style="50" customWidth="1"/>
    <col min="11264" max="11268" width="11.42578125" style="50"/>
    <col min="11269" max="11269" width="10" style="50" customWidth="1"/>
    <col min="11270" max="11517" width="11.42578125" style="50"/>
    <col min="11518" max="11518" width="8.28515625" style="50" customWidth="1"/>
    <col min="11519" max="11519" width="8.140625" style="50" customWidth="1"/>
    <col min="11520" max="11524" width="11.42578125" style="50"/>
    <col min="11525" max="11525" width="10" style="50" customWidth="1"/>
    <col min="11526" max="11773" width="11.42578125" style="50"/>
    <col min="11774" max="11774" width="8.28515625" style="50" customWidth="1"/>
    <col min="11775" max="11775" width="8.140625" style="50" customWidth="1"/>
    <col min="11776" max="11780" width="11.42578125" style="50"/>
    <col min="11781" max="11781" width="10" style="50" customWidth="1"/>
    <col min="11782" max="12029" width="11.42578125" style="50"/>
    <col min="12030" max="12030" width="8.28515625" style="50" customWidth="1"/>
    <col min="12031" max="12031" width="8.140625" style="50" customWidth="1"/>
    <col min="12032" max="12036" width="11.42578125" style="50"/>
    <col min="12037" max="12037" width="10" style="50" customWidth="1"/>
    <col min="12038" max="12285" width="11.42578125" style="50"/>
    <col min="12286" max="12286" width="8.28515625" style="50" customWidth="1"/>
    <col min="12287" max="12287" width="8.140625" style="50" customWidth="1"/>
    <col min="12288" max="12292" width="11.42578125" style="50"/>
    <col min="12293" max="12293" width="10" style="50" customWidth="1"/>
    <col min="12294" max="12541" width="11.42578125" style="50"/>
    <col min="12542" max="12542" width="8.28515625" style="50" customWidth="1"/>
    <col min="12543" max="12543" width="8.140625" style="50" customWidth="1"/>
    <col min="12544" max="12548" width="11.42578125" style="50"/>
    <col min="12549" max="12549" width="10" style="50" customWidth="1"/>
    <col min="12550" max="12797" width="11.42578125" style="50"/>
    <col min="12798" max="12798" width="8.28515625" style="50" customWidth="1"/>
    <col min="12799" max="12799" width="8.140625" style="50" customWidth="1"/>
    <col min="12800" max="12804" width="11.42578125" style="50"/>
    <col min="12805" max="12805" width="10" style="50" customWidth="1"/>
    <col min="12806" max="13053" width="11.42578125" style="50"/>
    <col min="13054" max="13054" width="8.28515625" style="50" customWidth="1"/>
    <col min="13055" max="13055" width="8.140625" style="50" customWidth="1"/>
    <col min="13056" max="13060" width="11.42578125" style="50"/>
    <col min="13061" max="13061" width="10" style="50" customWidth="1"/>
    <col min="13062" max="13309" width="11.42578125" style="50"/>
    <col min="13310" max="13310" width="8.28515625" style="50" customWidth="1"/>
    <col min="13311" max="13311" width="8.140625" style="50" customWidth="1"/>
    <col min="13312" max="13316" width="11.42578125" style="50"/>
    <col min="13317" max="13317" width="10" style="50" customWidth="1"/>
    <col min="13318" max="13565" width="11.42578125" style="50"/>
    <col min="13566" max="13566" width="8.28515625" style="50" customWidth="1"/>
    <col min="13567" max="13567" width="8.140625" style="50" customWidth="1"/>
    <col min="13568" max="13572" width="11.42578125" style="50"/>
    <col min="13573" max="13573" width="10" style="50" customWidth="1"/>
    <col min="13574" max="13821" width="11.42578125" style="50"/>
    <col min="13822" max="13822" width="8.28515625" style="50" customWidth="1"/>
    <col min="13823" max="13823" width="8.140625" style="50" customWidth="1"/>
    <col min="13824" max="13828" width="11.42578125" style="50"/>
    <col min="13829" max="13829" width="10" style="50" customWidth="1"/>
    <col min="13830" max="14077" width="11.42578125" style="50"/>
    <col min="14078" max="14078" width="8.28515625" style="50" customWidth="1"/>
    <col min="14079" max="14079" width="8.140625" style="50" customWidth="1"/>
    <col min="14080" max="14084" width="11.42578125" style="50"/>
    <col min="14085" max="14085" width="10" style="50" customWidth="1"/>
    <col min="14086" max="14333" width="11.42578125" style="50"/>
    <col min="14334" max="14334" width="8.28515625" style="50" customWidth="1"/>
    <col min="14335" max="14335" width="8.140625" style="50" customWidth="1"/>
    <col min="14336" max="14340" width="11.42578125" style="50"/>
    <col min="14341" max="14341" width="10" style="50" customWidth="1"/>
    <col min="14342" max="14589" width="11.42578125" style="50"/>
    <col min="14590" max="14590" width="8.28515625" style="50" customWidth="1"/>
    <col min="14591" max="14591" width="8.140625" style="50" customWidth="1"/>
    <col min="14592" max="14596" width="11.42578125" style="50"/>
    <col min="14597" max="14597" width="10" style="50" customWidth="1"/>
    <col min="14598" max="14845" width="11.42578125" style="50"/>
    <col min="14846" max="14846" width="8.28515625" style="50" customWidth="1"/>
    <col min="14847" max="14847" width="8.140625" style="50" customWidth="1"/>
    <col min="14848" max="14852" width="11.42578125" style="50"/>
    <col min="14853" max="14853" width="10" style="50" customWidth="1"/>
    <col min="14854" max="15101" width="11.42578125" style="50"/>
    <col min="15102" max="15102" width="8.28515625" style="50" customWidth="1"/>
    <col min="15103" max="15103" width="8.140625" style="50" customWidth="1"/>
    <col min="15104" max="15108" width="11.42578125" style="50"/>
    <col min="15109" max="15109" width="10" style="50" customWidth="1"/>
    <col min="15110" max="15357" width="11.42578125" style="50"/>
    <col min="15358" max="15358" width="8.28515625" style="50" customWidth="1"/>
    <col min="15359" max="15359" width="8.140625" style="50" customWidth="1"/>
    <col min="15360" max="15364" width="11.42578125" style="50"/>
    <col min="15365" max="15365" width="10" style="50" customWidth="1"/>
    <col min="15366" max="15613" width="11.42578125" style="50"/>
    <col min="15614" max="15614" width="8.28515625" style="50" customWidth="1"/>
    <col min="15615" max="15615" width="8.140625" style="50" customWidth="1"/>
    <col min="15616" max="15620" width="11.42578125" style="50"/>
    <col min="15621" max="15621" width="10" style="50" customWidth="1"/>
    <col min="15622" max="15869" width="11.42578125" style="50"/>
    <col min="15870" max="15870" width="8.28515625" style="50" customWidth="1"/>
    <col min="15871" max="15871" width="8.140625" style="50" customWidth="1"/>
    <col min="15872" max="15876" width="11.42578125" style="50"/>
    <col min="15877" max="15877" width="10" style="50" customWidth="1"/>
    <col min="15878" max="16125" width="11.42578125" style="50"/>
    <col min="16126" max="16126" width="8.28515625" style="50" customWidth="1"/>
    <col min="16127" max="16127" width="8.140625" style="50" customWidth="1"/>
    <col min="16128" max="16132" width="11.42578125" style="50"/>
    <col min="16133" max="16133" width="10" style="50" customWidth="1"/>
    <col min="16134" max="16384" width="11.42578125" style="50"/>
  </cols>
  <sheetData>
    <row r="1" spans="1:18" ht="30.75" customHeight="1" x14ac:dyDescent="0.25">
      <c r="A1" s="131" t="s">
        <v>49</v>
      </c>
      <c r="B1" s="131"/>
      <c r="C1" s="131"/>
      <c r="D1" s="131"/>
      <c r="E1" s="65"/>
      <c r="F1" s="65"/>
      <c r="G1" s="65"/>
      <c r="H1" s="65"/>
      <c r="I1" s="66"/>
    </row>
    <row r="2" spans="1:18" ht="30.75" customHeight="1" x14ac:dyDescent="0.25">
      <c r="A2" s="108"/>
      <c r="B2" s="108"/>
      <c r="C2" s="108"/>
      <c r="D2" s="108"/>
      <c r="E2" s="65"/>
      <c r="F2" s="65"/>
      <c r="G2" s="65"/>
      <c r="H2" s="65"/>
      <c r="I2" s="66"/>
    </row>
    <row r="3" spans="1:18" ht="15.75" x14ac:dyDescent="0.25">
      <c r="A3" s="132" t="s">
        <v>123</v>
      </c>
      <c r="B3" s="132"/>
      <c r="C3" s="132"/>
      <c r="D3" s="132"/>
      <c r="E3" s="132"/>
      <c r="F3" s="132"/>
      <c r="G3" s="132"/>
      <c r="H3" s="132"/>
      <c r="I3" s="132"/>
    </row>
    <row r="4" spans="1:18" ht="15.75" x14ac:dyDescent="0.25">
      <c r="A4" s="132" t="s">
        <v>60</v>
      </c>
      <c r="B4" s="132"/>
      <c r="C4" s="132"/>
      <c r="D4" s="132"/>
      <c r="E4" s="132"/>
      <c r="F4" s="132"/>
      <c r="G4" s="132"/>
      <c r="H4" s="132"/>
      <c r="I4" s="132"/>
    </row>
    <row r="5" spans="1:18" ht="16.5" thickBot="1" x14ac:dyDescent="0.3">
      <c r="A5" s="68"/>
      <c r="B5" s="66"/>
      <c r="C5" s="68"/>
      <c r="D5" s="65"/>
      <c r="E5" s="65"/>
      <c r="F5" s="65"/>
      <c r="G5" s="65"/>
      <c r="H5" s="65"/>
      <c r="I5" s="66"/>
    </row>
    <row r="6" spans="1:18" ht="15.75" thickBot="1" x14ac:dyDescent="0.35">
      <c r="A6" s="69" t="s">
        <v>20</v>
      </c>
      <c r="B6" s="69" t="s">
        <v>61</v>
      </c>
      <c r="C6" s="69" t="s">
        <v>20</v>
      </c>
      <c r="D6" s="70" t="s">
        <v>50</v>
      </c>
      <c r="E6" s="71">
        <v>1</v>
      </c>
      <c r="F6" s="71">
        <v>0.4</v>
      </c>
      <c r="G6" s="71">
        <v>0.3</v>
      </c>
      <c r="H6" s="71">
        <v>0.2</v>
      </c>
      <c r="I6" s="69" t="s">
        <v>20</v>
      </c>
    </row>
    <row r="7" spans="1:18" ht="16.5" thickTop="1" thickBot="1" x14ac:dyDescent="0.35">
      <c r="A7" s="72"/>
      <c r="B7" s="72"/>
      <c r="C7" s="72" t="s">
        <v>62</v>
      </c>
      <c r="D7" s="73" t="s">
        <v>56</v>
      </c>
      <c r="E7" s="74"/>
      <c r="F7" s="74"/>
      <c r="G7" s="74"/>
      <c r="H7" s="74"/>
      <c r="I7" s="72"/>
      <c r="L7" s="133" t="s">
        <v>64</v>
      </c>
      <c r="M7" s="134"/>
      <c r="N7" s="134"/>
      <c r="O7" s="134"/>
      <c r="P7" s="134"/>
      <c r="Q7" s="134"/>
      <c r="R7" s="135"/>
    </row>
    <row r="8" spans="1:18" ht="15.75" x14ac:dyDescent="0.25">
      <c r="A8" s="75">
        <v>1</v>
      </c>
      <c r="B8" s="76">
        <v>0.12</v>
      </c>
      <c r="C8" s="75" t="s">
        <v>63</v>
      </c>
      <c r="D8" s="90">
        <v>655178</v>
      </c>
      <c r="E8" s="77">
        <f>+ROUND(D8*B8,0)</f>
        <v>78621</v>
      </c>
      <c r="F8" s="77">
        <f>ROUND(E8*40%,0)</f>
        <v>31448</v>
      </c>
      <c r="G8" s="77">
        <f>ROUND(E8*30%,0)</f>
        <v>23586</v>
      </c>
      <c r="H8" s="77">
        <f>ROUND(E8*20%,0)</f>
        <v>15724</v>
      </c>
      <c r="I8" s="75">
        <v>1</v>
      </c>
      <c r="L8" s="136" t="s">
        <v>65</v>
      </c>
      <c r="M8" s="137"/>
      <c r="N8" s="137"/>
      <c r="O8" s="137"/>
      <c r="P8" s="137"/>
      <c r="Q8" s="137"/>
      <c r="R8" s="138"/>
    </row>
    <row r="9" spans="1:18" ht="15.75" x14ac:dyDescent="0.25">
      <c r="A9" s="61">
        <v>2</v>
      </c>
      <c r="B9" s="78">
        <v>0.12</v>
      </c>
      <c r="C9" s="61" t="s">
        <v>63</v>
      </c>
      <c r="D9" s="90">
        <v>655177</v>
      </c>
      <c r="E9" s="79">
        <f t="shared" ref="E9:E26" si="0">+ROUND(D9*B9,0)</f>
        <v>78621</v>
      </c>
      <c r="F9" s="79">
        <f t="shared" ref="F9:F26" si="1">ROUND(E9*40%,0)</f>
        <v>31448</v>
      </c>
      <c r="G9" s="79">
        <f t="shared" ref="G9:G26" si="2">ROUND(E9*30%,0)</f>
        <v>23586</v>
      </c>
      <c r="H9" s="79">
        <f t="shared" ref="H9:H26" si="3">ROUND(E9*20%,0)</f>
        <v>15724</v>
      </c>
      <c r="I9" s="61">
        <v>2</v>
      </c>
      <c r="L9" s="84" t="s">
        <v>66</v>
      </c>
      <c r="M9" s="85"/>
      <c r="N9" s="86" t="s">
        <v>67</v>
      </c>
      <c r="O9" s="86">
        <v>0.4</v>
      </c>
      <c r="P9" s="86">
        <v>0.3</v>
      </c>
      <c r="Q9" s="86">
        <v>0.2</v>
      </c>
      <c r="R9" s="87"/>
    </row>
    <row r="10" spans="1:18" ht="15.75" x14ac:dyDescent="0.25">
      <c r="A10" s="61">
        <v>3</v>
      </c>
      <c r="B10" s="78">
        <v>0.12</v>
      </c>
      <c r="C10" s="61" t="s">
        <v>63</v>
      </c>
      <c r="D10" s="90">
        <v>655177</v>
      </c>
      <c r="E10" s="79">
        <f t="shared" si="0"/>
        <v>78621</v>
      </c>
      <c r="F10" s="79">
        <f t="shared" si="1"/>
        <v>31448</v>
      </c>
      <c r="G10" s="79">
        <f t="shared" si="2"/>
        <v>23586</v>
      </c>
      <c r="H10" s="79">
        <f t="shared" si="3"/>
        <v>15724</v>
      </c>
      <c r="I10" s="61">
        <v>3</v>
      </c>
      <c r="L10" s="84" t="s">
        <v>68</v>
      </c>
      <c r="M10" s="85"/>
      <c r="N10" s="88">
        <v>78621.239999999991</v>
      </c>
      <c r="O10" s="88">
        <v>31448.495999999999</v>
      </c>
      <c r="P10" s="88">
        <v>23586.371999999996</v>
      </c>
      <c r="Q10" s="88">
        <v>15724.248</v>
      </c>
      <c r="R10" s="87"/>
    </row>
    <row r="11" spans="1:18" ht="15.75" x14ac:dyDescent="0.25">
      <c r="A11" s="61">
        <v>4</v>
      </c>
      <c r="B11" s="78">
        <v>0.12</v>
      </c>
      <c r="C11" s="61" t="s">
        <v>63</v>
      </c>
      <c r="D11" s="90">
        <v>655177</v>
      </c>
      <c r="E11" s="79">
        <f t="shared" si="0"/>
        <v>78621</v>
      </c>
      <c r="F11" s="79">
        <f t="shared" si="1"/>
        <v>31448</v>
      </c>
      <c r="G11" s="79">
        <f t="shared" si="2"/>
        <v>23586</v>
      </c>
      <c r="H11" s="79">
        <f t="shared" si="3"/>
        <v>15724</v>
      </c>
      <c r="I11" s="61">
        <v>4</v>
      </c>
      <c r="L11" s="84" t="s">
        <v>69</v>
      </c>
      <c r="M11" s="89"/>
      <c r="N11" s="88">
        <v>57644.4</v>
      </c>
      <c r="O11" s="88">
        <v>23057.760000000002</v>
      </c>
      <c r="P11" s="88">
        <v>17293.32</v>
      </c>
      <c r="Q11" s="88">
        <v>11528.880000000001</v>
      </c>
      <c r="R11" s="87"/>
    </row>
    <row r="12" spans="1:18" ht="15.75" x14ac:dyDescent="0.25">
      <c r="A12" s="61">
        <v>5</v>
      </c>
      <c r="B12" s="78">
        <v>0.12</v>
      </c>
      <c r="C12" s="61" t="s">
        <v>63</v>
      </c>
      <c r="D12" s="90">
        <v>655177</v>
      </c>
      <c r="E12" s="79">
        <f t="shared" si="0"/>
        <v>78621</v>
      </c>
      <c r="F12" s="79">
        <f t="shared" si="1"/>
        <v>31448</v>
      </c>
      <c r="G12" s="79">
        <f t="shared" si="2"/>
        <v>23586</v>
      </c>
      <c r="H12" s="79">
        <f t="shared" si="3"/>
        <v>15724</v>
      </c>
      <c r="I12" s="61">
        <v>5</v>
      </c>
      <c r="L12" s="84" t="s">
        <v>70</v>
      </c>
      <c r="M12" s="89"/>
      <c r="N12" s="88">
        <v>46782.239999999998</v>
      </c>
      <c r="O12" s="88">
        <v>18712.896000000001</v>
      </c>
      <c r="P12" s="88">
        <v>14034.671999999999</v>
      </c>
      <c r="Q12" s="88">
        <v>9356.4480000000003</v>
      </c>
      <c r="R12" s="87"/>
    </row>
    <row r="13" spans="1:18" ht="16.5" thickBot="1" x14ac:dyDescent="0.3">
      <c r="A13" s="61">
        <v>6</v>
      </c>
      <c r="B13" s="78">
        <v>0.1</v>
      </c>
      <c r="C13" s="61">
        <v>5</v>
      </c>
      <c r="D13" s="79">
        <v>576444</v>
      </c>
      <c r="E13" s="79">
        <f t="shared" si="0"/>
        <v>57644</v>
      </c>
      <c r="F13" s="79">
        <f t="shared" si="1"/>
        <v>23058</v>
      </c>
      <c r="G13" s="79">
        <f t="shared" si="2"/>
        <v>17293</v>
      </c>
      <c r="H13" s="79">
        <f t="shared" si="3"/>
        <v>11529</v>
      </c>
      <c r="I13" s="61">
        <v>6</v>
      </c>
      <c r="L13" s="128" t="s">
        <v>71</v>
      </c>
      <c r="M13" s="129"/>
      <c r="N13" s="129"/>
      <c r="O13" s="129"/>
      <c r="P13" s="129"/>
      <c r="Q13" s="129"/>
      <c r="R13" s="130"/>
    </row>
    <row r="14" spans="1:18" ht="16.5" thickTop="1" x14ac:dyDescent="0.25">
      <c r="A14" s="61">
        <v>7</v>
      </c>
      <c r="B14" s="78">
        <v>0.1</v>
      </c>
      <c r="C14" s="61">
        <v>5</v>
      </c>
      <c r="D14" s="79">
        <v>576444</v>
      </c>
      <c r="E14" s="79">
        <f t="shared" si="0"/>
        <v>57644</v>
      </c>
      <c r="F14" s="79">
        <f t="shared" si="1"/>
        <v>23058</v>
      </c>
      <c r="G14" s="79">
        <f t="shared" si="2"/>
        <v>17293</v>
      </c>
      <c r="H14" s="79">
        <f t="shared" si="3"/>
        <v>11529</v>
      </c>
      <c r="I14" s="61">
        <v>7</v>
      </c>
    </row>
    <row r="15" spans="1:18" ht="15.75" x14ac:dyDescent="0.25">
      <c r="A15" s="61">
        <v>8</v>
      </c>
      <c r="B15" s="78">
        <v>0.1</v>
      </c>
      <c r="C15" s="61">
        <v>5</v>
      </c>
      <c r="D15" s="79">
        <v>576444</v>
      </c>
      <c r="E15" s="79">
        <f t="shared" si="0"/>
        <v>57644</v>
      </c>
      <c r="F15" s="79">
        <f t="shared" si="1"/>
        <v>23058</v>
      </c>
      <c r="G15" s="79">
        <f t="shared" si="2"/>
        <v>17293</v>
      </c>
      <c r="H15" s="79">
        <f t="shared" si="3"/>
        <v>11529</v>
      </c>
      <c r="I15" s="61">
        <v>8</v>
      </c>
    </row>
    <row r="16" spans="1:18" ht="15.75" x14ac:dyDescent="0.25">
      <c r="A16" s="61">
        <v>9</v>
      </c>
      <c r="B16" s="78">
        <v>0.1</v>
      </c>
      <c r="C16" s="61">
        <v>5</v>
      </c>
      <c r="D16" s="79">
        <v>576444</v>
      </c>
      <c r="E16" s="79">
        <f t="shared" si="0"/>
        <v>57644</v>
      </c>
      <c r="F16" s="79">
        <f t="shared" si="1"/>
        <v>23058</v>
      </c>
      <c r="G16" s="79">
        <f t="shared" si="2"/>
        <v>17293</v>
      </c>
      <c r="H16" s="79">
        <f t="shared" si="3"/>
        <v>11529</v>
      </c>
      <c r="I16" s="61">
        <v>9</v>
      </c>
    </row>
    <row r="17" spans="1:9" ht="15.75" x14ac:dyDescent="0.25">
      <c r="A17" s="61">
        <v>10</v>
      </c>
      <c r="B17" s="78">
        <v>0.1</v>
      </c>
      <c r="C17" s="61">
        <v>5</v>
      </c>
      <c r="D17" s="79">
        <v>576444</v>
      </c>
      <c r="E17" s="79">
        <f t="shared" si="0"/>
        <v>57644</v>
      </c>
      <c r="F17" s="79">
        <f t="shared" si="1"/>
        <v>23058</v>
      </c>
      <c r="G17" s="79">
        <f t="shared" si="2"/>
        <v>17293</v>
      </c>
      <c r="H17" s="79">
        <f t="shared" si="3"/>
        <v>11529</v>
      </c>
      <c r="I17" s="61">
        <v>10</v>
      </c>
    </row>
    <row r="18" spans="1:9" ht="15.75" x14ac:dyDescent="0.25">
      <c r="A18" s="61">
        <v>11</v>
      </c>
      <c r="B18" s="78">
        <v>0.1</v>
      </c>
      <c r="C18" s="61">
        <v>5</v>
      </c>
      <c r="D18" s="79">
        <v>576444</v>
      </c>
      <c r="E18" s="79">
        <f t="shared" si="0"/>
        <v>57644</v>
      </c>
      <c r="F18" s="79">
        <f t="shared" si="1"/>
        <v>23058</v>
      </c>
      <c r="G18" s="79">
        <f t="shared" si="2"/>
        <v>17293</v>
      </c>
      <c r="H18" s="79">
        <f t="shared" si="3"/>
        <v>11529</v>
      </c>
      <c r="I18" s="61">
        <v>11</v>
      </c>
    </row>
    <row r="19" spans="1:9" ht="15.75" x14ac:dyDescent="0.25">
      <c r="A19" s="61">
        <v>12</v>
      </c>
      <c r="B19" s="78">
        <v>0.16</v>
      </c>
      <c r="C19" s="61">
        <v>14</v>
      </c>
      <c r="D19" s="79">
        <v>292388</v>
      </c>
      <c r="E19" s="79">
        <f t="shared" si="0"/>
        <v>46782</v>
      </c>
      <c r="F19" s="79">
        <f t="shared" si="1"/>
        <v>18713</v>
      </c>
      <c r="G19" s="79">
        <f t="shared" si="2"/>
        <v>14035</v>
      </c>
      <c r="H19" s="79">
        <f t="shared" si="3"/>
        <v>9356</v>
      </c>
      <c r="I19" s="61">
        <v>12</v>
      </c>
    </row>
    <row r="20" spans="1:9" ht="15.75" x14ac:dyDescent="0.25">
      <c r="A20" s="61">
        <v>13</v>
      </c>
      <c r="B20" s="78">
        <v>0.16</v>
      </c>
      <c r="C20" s="61">
        <v>14</v>
      </c>
      <c r="D20" s="79">
        <v>292388</v>
      </c>
      <c r="E20" s="79">
        <f t="shared" si="0"/>
        <v>46782</v>
      </c>
      <c r="F20" s="79">
        <f t="shared" si="1"/>
        <v>18713</v>
      </c>
      <c r="G20" s="79">
        <f t="shared" si="2"/>
        <v>14035</v>
      </c>
      <c r="H20" s="79">
        <f t="shared" si="3"/>
        <v>9356</v>
      </c>
      <c r="I20" s="61">
        <v>13</v>
      </c>
    </row>
    <row r="21" spans="1:9" ht="15.75" x14ac:dyDescent="0.25">
      <c r="A21" s="61">
        <v>14</v>
      </c>
      <c r="B21" s="78">
        <v>0.16</v>
      </c>
      <c r="C21" s="61">
        <v>14</v>
      </c>
      <c r="D21" s="79">
        <v>292388</v>
      </c>
      <c r="E21" s="79">
        <f t="shared" si="0"/>
        <v>46782</v>
      </c>
      <c r="F21" s="79">
        <f t="shared" si="1"/>
        <v>18713</v>
      </c>
      <c r="G21" s="79">
        <f t="shared" si="2"/>
        <v>14035</v>
      </c>
      <c r="H21" s="79">
        <f t="shared" si="3"/>
        <v>9356</v>
      </c>
      <c r="I21" s="61">
        <v>14</v>
      </c>
    </row>
    <row r="22" spans="1:9" ht="15.75" x14ac:dyDescent="0.25">
      <c r="A22" s="61">
        <v>15</v>
      </c>
      <c r="B22" s="78">
        <v>0.16</v>
      </c>
      <c r="C22" s="61">
        <v>14</v>
      </c>
      <c r="D22" s="79">
        <v>292388</v>
      </c>
      <c r="E22" s="79">
        <f t="shared" si="0"/>
        <v>46782</v>
      </c>
      <c r="F22" s="79">
        <f t="shared" si="1"/>
        <v>18713</v>
      </c>
      <c r="G22" s="79">
        <f t="shared" si="2"/>
        <v>14035</v>
      </c>
      <c r="H22" s="79">
        <f t="shared" si="3"/>
        <v>9356</v>
      </c>
      <c r="I22" s="61">
        <v>15</v>
      </c>
    </row>
    <row r="23" spans="1:9" ht="15.75" x14ac:dyDescent="0.25">
      <c r="A23" s="61">
        <v>16</v>
      </c>
      <c r="B23" s="78">
        <v>0.16</v>
      </c>
      <c r="C23" s="61">
        <v>14</v>
      </c>
      <c r="D23" s="79">
        <v>292388</v>
      </c>
      <c r="E23" s="79">
        <f t="shared" si="0"/>
        <v>46782</v>
      </c>
      <c r="F23" s="79">
        <f t="shared" si="1"/>
        <v>18713</v>
      </c>
      <c r="G23" s="79">
        <f t="shared" si="2"/>
        <v>14035</v>
      </c>
      <c r="H23" s="79">
        <f t="shared" si="3"/>
        <v>9356</v>
      </c>
      <c r="I23" s="61">
        <v>16</v>
      </c>
    </row>
    <row r="24" spans="1:9" ht="15.75" x14ac:dyDescent="0.25">
      <c r="A24" s="61">
        <v>17</v>
      </c>
      <c r="B24" s="78">
        <v>0.16</v>
      </c>
      <c r="C24" s="61">
        <v>14</v>
      </c>
      <c r="D24" s="79">
        <v>292388</v>
      </c>
      <c r="E24" s="79">
        <f t="shared" si="0"/>
        <v>46782</v>
      </c>
      <c r="F24" s="79">
        <f t="shared" si="1"/>
        <v>18713</v>
      </c>
      <c r="G24" s="79">
        <f t="shared" si="2"/>
        <v>14035</v>
      </c>
      <c r="H24" s="79">
        <f t="shared" si="3"/>
        <v>9356</v>
      </c>
      <c r="I24" s="61">
        <v>17</v>
      </c>
    </row>
    <row r="25" spans="1:9" ht="15.75" x14ac:dyDescent="0.25">
      <c r="A25" s="61">
        <v>18</v>
      </c>
      <c r="B25" s="78">
        <v>0.16</v>
      </c>
      <c r="C25" s="61">
        <v>14</v>
      </c>
      <c r="D25" s="79">
        <v>292388</v>
      </c>
      <c r="E25" s="79">
        <f t="shared" si="0"/>
        <v>46782</v>
      </c>
      <c r="F25" s="79">
        <f t="shared" si="1"/>
        <v>18713</v>
      </c>
      <c r="G25" s="79">
        <f t="shared" si="2"/>
        <v>14035</v>
      </c>
      <c r="H25" s="79">
        <f t="shared" si="3"/>
        <v>9356</v>
      </c>
      <c r="I25" s="61">
        <v>18</v>
      </c>
    </row>
    <row r="26" spans="1:9" ht="15.75" x14ac:dyDescent="0.25">
      <c r="A26" s="61">
        <v>19</v>
      </c>
      <c r="B26" s="78">
        <v>0.16</v>
      </c>
      <c r="C26" s="61">
        <v>14</v>
      </c>
      <c r="D26" s="79">
        <v>292388</v>
      </c>
      <c r="E26" s="79">
        <f t="shared" si="0"/>
        <v>46782</v>
      </c>
      <c r="F26" s="79">
        <f t="shared" si="1"/>
        <v>18713</v>
      </c>
      <c r="G26" s="79">
        <f t="shared" si="2"/>
        <v>14035</v>
      </c>
      <c r="H26" s="79">
        <f t="shared" si="3"/>
        <v>9356</v>
      </c>
      <c r="I26" s="61">
        <v>19</v>
      </c>
    </row>
    <row r="27" spans="1:9" ht="16.5" x14ac:dyDescent="0.3">
      <c r="A27" s="80"/>
      <c r="B27" s="81"/>
      <c r="C27" s="80"/>
      <c r="D27" s="82"/>
      <c r="E27" s="83"/>
      <c r="F27" s="83"/>
      <c r="G27" s="83"/>
      <c r="H27" s="83"/>
      <c r="I27" s="80"/>
    </row>
  </sheetData>
  <mergeCells count="6">
    <mergeCell ref="L13:R13"/>
    <mergeCell ref="A1:D1"/>
    <mergeCell ref="A3:I3"/>
    <mergeCell ref="A4:I4"/>
    <mergeCell ref="L7:R7"/>
    <mergeCell ref="L8:R8"/>
  </mergeCells>
  <pageMargins left="0.75" right="0.75" top="1" bottom="1" header="0" footer="0"/>
  <pageSetup scale="95" orientation="portrait" r:id="rId1"/>
  <headerFooter alignWithMargins="0">
    <oddFooter>&amp;LLRE/VCR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Normal="100" workbookViewId="0">
      <selection activeCell="L36" sqref="L36"/>
    </sheetView>
  </sheetViews>
  <sheetFormatPr baseColWidth="10" defaultRowHeight="12.75" x14ac:dyDescent="0.2"/>
  <cols>
    <col min="1" max="1" width="7.140625" style="33" bestFit="1" customWidth="1"/>
    <col min="2" max="2" width="10.85546875" style="33" customWidth="1"/>
    <col min="3" max="3" width="13.7109375" style="33" customWidth="1"/>
    <col min="4" max="4" width="12.140625" style="33" customWidth="1"/>
    <col min="5" max="5" width="10.7109375" style="33" customWidth="1"/>
    <col min="6" max="6" width="9.5703125" style="33" customWidth="1"/>
    <col min="7" max="7" width="10.85546875" style="33" customWidth="1"/>
    <col min="8" max="8" width="9.140625" style="33" customWidth="1"/>
    <col min="9" max="9" width="10.85546875" style="33" customWidth="1"/>
    <col min="10" max="10" width="10.5703125" style="33" customWidth="1"/>
    <col min="11" max="11" width="11" style="33" customWidth="1"/>
    <col min="12" max="12" width="14.7109375" style="21" customWidth="1"/>
    <col min="13" max="13" width="6.7109375" style="33" customWidth="1"/>
    <col min="14" max="17" width="12.140625" style="33" customWidth="1"/>
    <col min="18" max="18" width="11" style="33" customWidth="1"/>
    <col min="19" max="254" width="11.42578125" style="33"/>
    <col min="255" max="255" width="5.28515625" style="33" customWidth="1"/>
    <col min="256" max="256" width="10.85546875" style="33" customWidth="1"/>
    <col min="257" max="258" width="13.7109375" style="33" customWidth="1"/>
    <col min="259" max="259" width="12.140625" style="33" customWidth="1"/>
    <col min="260" max="260" width="10.7109375" style="33" customWidth="1"/>
    <col min="261" max="261" width="9.5703125" style="33" customWidth="1"/>
    <col min="262" max="262" width="10.85546875" style="33" customWidth="1"/>
    <col min="263" max="263" width="9.140625" style="33" customWidth="1"/>
    <col min="264" max="264" width="10.85546875" style="33" customWidth="1"/>
    <col min="265" max="265" width="11" style="33" customWidth="1"/>
    <col min="266" max="266" width="14.7109375" style="33" customWidth="1"/>
    <col min="267" max="267" width="12" style="33" customWidth="1"/>
    <col min="268" max="268" width="6.7109375" style="33" customWidth="1"/>
    <col min="269" max="269" width="2" style="33" customWidth="1"/>
    <col min="270" max="273" width="12.140625" style="33" customWidth="1"/>
    <col min="274" max="274" width="11" style="33" customWidth="1"/>
    <col min="275" max="510" width="11.42578125" style="33"/>
    <col min="511" max="511" width="5.28515625" style="33" customWidth="1"/>
    <col min="512" max="512" width="10.85546875" style="33" customWidth="1"/>
    <col min="513" max="514" width="13.7109375" style="33" customWidth="1"/>
    <col min="515" max="515" width="12.140625" style="33" customWidth="1"/>
    <col min="516" max="516" width="10.7109375" style="33" customWidth="1"/>
    <col min="517" max="517" width="9.5703125" style="33" customWidth="1"/>
    <col min="518" max="518" width="10.85546875" style="33" customWidth="1"/>
    <col min="519" max="519" width="9.140625" style="33" customWidth="1"/>
    <col min="520" max="520" width="10.85546875" style="33" customWidth="1"/>
    <col min="521" max="521" width="11" style="33" customWidth="1"/>
    <col min="522" max="522" width="14.7109375" style="33" customWidth="1"/>
    <col min="523" max="523" width="12" style="33" customWidth="1"/>
    <col min="524" max="524" width="6.7109375" style="33" customWidth="1"/>
    <col min="525" max="525" width="2" style="33" customWidth="1"/>
    <col min="526" max="529" width="12.140625" style="33" customWidth="1"/>
    <col min="530" max="530" width="11" style="33" customWidth="1"/>
    <col min="531" max="766" width="11.42578125" style="33"/>
    <col min="767" max="767" width="5.28515625" style="33" customWidth="1"/>
    <col min="768" max="768" width="10.85546875" style="33" customWidth="1"/>
    <col min="769" max="770" width="13.7109375" style="33" customWidth="1"/>
    <col min="771" max="771" width="12.140625" style="33" customWidth="1"/>
    <col min="772" max="772" width="10.7109375" style="33" customWidth="1"/>
    <col min="773" max="773" width="9.5703125" style="33" customWidth="1"/>
    <col min="774" max="774" width="10.85546875" style="33" customWidth="1"/>
    <col min="775" max="775" width="9.140625" style="33" customWidth="1"/>
    <col min="776" max="776" width="10.85546875" style="33" customWidth="1"/>
    <col min="777" max="777" width="11" style="33" customWidth="1"/>
    <col min="778" max="778" width="14.7109375" style="33" customWidth="1"/>
    <col min="779" max="779" width="12" style="33" customWidth="1"/>
    <col min="780" max="780" width="6.7109375" style="33" customWidth="1"/>
    <col min="781" max="781" width="2" style="33" customWidth="1"/>
    <col min="782" max="785" width="12.140625" style="33" customWidth="1"/>
    <col min="786" max="786" width="11" style="33" customWidth="1"/>
    <col min="787" max="1022" width="11.42578125" style="33"/>
    <col min="1023" max="1023" width="5.28515625" style="33" customWidth="1"/>
    <col min="1024" max="1024" width="10.85546875" style="33" customWidth="1"/>
    <col min="1025" max="1026" width="13.7109375" style="33" customWidth="1"/>
    <col min="1027" max="1027" width="12.140625" style="33" customWidth="1"/>
    <col min="1028" max="1028" width="10.7109375" style="33" customWidth="1"/>
    <col min="1029" max="1029" width="9.5703125" style="33" customWidth="1"/>
    <col min="1030" max="1030" width="10.85546875" style="33" customWidth="1"/>
    <col min="1031" max="1031" width="9.140625" style="33" customWidth="1"/>
    <col min="1032" max="1032" width="10.85546875" style="33" customWidth="1"/>
    <col min="1033" max="1033" width="11" style="33" customWidth="1"/>
    <col min="1034" max="1034" width="14.7109375" style="33" customWidth="1"/>
    <col min="1035" max="1035" width="12" style="33" customWidth="1"/>
    <col min="1036" max="1036" width="6.7109375" style="33" customWidth="1"/>
    <col min="1037" max="1037" width="2" style="33" customWidth="1"/>
    <col min="1038" max="1041" width="12.140625" style="33" customWidth="1"/>
    <col min="1042" max="1042" width="11" style="33" customWidth="1"/>
    <col min="1043" max="1278" width="11.42578125" style="33"/>
    <col min="1279" max="1279" width="5.28515625" style="33" customWidth="1"/>
    <col min="1280" max="1280" width="10.85546875" style="33" customWidth="1"/>
    <col min="1281" max="1282" width="13.7109375" style="33" customWidth="1"/>
    <col min="1283" max="1283" width="12.140625" style="33" customWidth="1"/>
    <col min="1284" max="1284" width="10.7109375" style="33" customWidth="1"/>
    <col min="1285" max="1285" width="9.5703125" style="33" customWidth="1"/>
    <col min="1286" max="1286" width="10.85546875" style="33" customWidth="1"/>
    <col min="1287" max="1287" width="9.140625" style="33" customWidth="1"/>
    <col min="1288" max="1288" width="10.85546875" style="33" customWidth="1"/>
    <col min="1289" max="1289" width="11" style="33" customWidth="1"/>
    <col min="1290" max="1290" width="14.7109375" style="33" customWidth="1"/>
    <col min="1291" max="1291" width="12" style="33" customWidth="1"/>
    <col min="1292" max="1292" width="6.7109375" style="33" customWidth="1"/>
    <col min="1293" max="1293" width="2" style="33" customWidth="1"/>
    <col min="1294" max="1297" width="12.140625" style="33" customWidth="1"/>
    <col min="1298" max="1298" width="11" style="33" customWidth="1"/>
    <col min="1299" max="1534" width="11.42578125" style="33"/>
    <col min="1535" max="1535" width="5.28515625" style="33" customWidth="1"/>
    <col min="1536" max="1536" width="10.85546875" style="33" customWidth="1"/>
    <col min="1537" max="1538" width="13.7109375" style="33" customWidth="1"/>
    <col min="1539" max="1539" width="12.140625" style="33" customWidth="1"/>
    <col min="1540" max="1540" width="10.7109375" style="33" customWidth="1"/>
    <col min="1541" max="1541" width="9.5703125" style="33" customWidth="1"/>
    <col min="1542" max="1542" width="10.85546875" style="33" customWidth="1"/>
    <col min="1543" max="1543" width="9.140625" style="33" customWidth="1"/>
    <col min="1544" max="1544" width="10.85546875" style="33" customWidth="1"/>
    <col min="1545" max="1545" width="11" style="33" customWidth="1"/>
    <col min="1546" max="1546" width="14.7109375" style="33" customWidth="1"/>
    <col min="1547" max="1547" width="12" style="33" customWidth="1"/>
    <col min="1548" max="1548" width="6.7109375" style="33" customWidth="1"/>
    <col min="1549" max="1549" width="2" style="33" customWidth="1"/>
    <col min="1550" max="1553" width="12.140625" style="33" customWidth="1"/>
    <col min="1554" max="1554" width="11" style="33" customWidth="1"/>
    <col min="1555" max="1790" width="11.42578125" style="33"/>
    <col min="1791" max="1791" width="5.28515625" style="33" customWidth="1"/>
    <col min="1792" max="1792" width="10.85546875" style="33" customWidth="1"/>
    <col min="1793" max="1794" width="13.7109375" style="33" customWidth="1"/>
    <col min="1795" max="1795" width="12.140625" style="33" customWidth="1"/>
    <col min="1796" max="1796" width="10.7109375" style="33" customWidth="1"/>
    <col min="1797" max="1797" width="9.5703125" style="33" customWidth="1"/>
    <col min="1798" max="1798" width="10.85546875" style="33" customWidth="1"/>
    <col min="1799" max="1799" width="9.140625" style="33" customWidth="1"/>
    <col min="1800" max="1800" width="10.85546875" style="33" customWidth="1"/>
    <col min="1801" max="1801" width="11" style="33" customWidth="1"/>
    <col min="1802" max="1802" width="14.7109375" style="33" customWidth="1"/>
    <col min="1803" max="1803" width="12" style="33" customWidth="1"/>
    <col min="1804" max="1804" width="6.7109375" style="33" customWidth="1"/>
    <col min="1805" max="1805" width="2" style="33" customWidth="1"/>
    <col min="1806" max="1809" width="12.140625" style="33" customWidth="1"/>
    <col min="1810" max="1810" width="11" style="33" customWidth="1"/>
    <col min="1811" max="2046" width="11.42578125" style="33"/>
    <col min="2047" max="2047" width="5.28515625" style="33" customWidth="1"/>
    <col min="2048" max="2048" width="10.85546875" style="33" customWidth="1"/>
    <col min="2049" max="2050" width="13.7109375" style="33" customWidth="1"/>
    <col min="2051" max="2051" width="12.140625" style="33" customWidth="1"/>
    <col min="2052" max="2052" width="10.7109375" style="33" customWidth="1"/>
    <col min="2053" max="2053" width="9.5703125" style="33" customWidth="1"/>
    <col min="2054" max="2054" width="10.85546875" style="33" customWidth="1"/>
    <col min="2055" max="2055" width="9.140625" style="33" customWidth="1"/>
    <col min="2056" max="2056" width="10.85546875" style="33" customWidth="1"/>
    <col min="2057" max="2057" width="11" style="33" customWidth="1"/>
    <col min="2058" max="2058" width="14.7109375" style="33" customWidth="1"/>
    <col min="2059" max="2059" width="12" style="33" customWidth="1"/>
    <col min="2060" max="2060" width="6.7109375" style="33" customWidth="1"/>
    <col min="2061" max="2061" width="2" style="33" customWidth="1"/>
    <col min="2062" max="2065" width="12.140625" style="33" customWidth="1"/>
    <col min="2066" max="2066" width="11" style="33" customWidth="1"/>
    <col min="2067" max="2302" width="11.42578125" style="33"/>
    <col min="2303" max="2303" width="5.28515625" style="33" customWidth="1"/>
    <col min="2304" max="2304" width="10.85546875" style="33" customWidth="1"/>
    <col min="2305" max="2306" width="13.7109375" style="33" customWidth="1"/>
    <col min="2307" max="2307" width="12.140625" style="33" customWidth="1"/>
    <col min="2308" max="2308" width="10.7109375" style="33" customWidth="1"/>
    <col min="2309" max="2309" width="9.5703125" style="33" customWidth="1"/>
    <col min="2310" max="2310" width="10.85546875" style="33" customWidth="1"/>
    <col min="2311" max="2311" width="9.140625" style="33" customWidth="1"/>
    <col min="2312" max="2312" width="10.85546875" style="33" customWidth="1"/>
    <col min="2313" max="2313" width="11" style="33" customWidth="1"/>
    <col min="2314" max="2314" width="14.7109375" style="33" customWidth="1"/>
    <col min="2315" max="2315" width="12" style="33" customWidth="1"/>
    <col min="2316" max="2316" width="6.7109375" style="33" customWidth="1"/>
    <col min="2317" max="2317" width="2" style="33" customWidth="1"/>
    <col min="2318" max="2321" width="12.140625" style="33" customWidth="1"/>
    <col min="2322" max="2322" width="11" style="33" customWidth="1"/>
    <col min="2323" max="2558" width="11.42578125" style="33"/>
    <col min="2559" max="2559" width="5.28515625" style="33" customWidth="1"/>
    <col min="2560" max="2560" width="10.85546875" style="33" customWidth="1"/>
    <col min="2561" max="2562" width="13.7109375" style="33" customWidth="1"/>
    <col min="2563" max="2563" width="12.140625" style="33" customWidth="1"/>
    <col min="2564" max="2564" width="10.7109375" style="33" customWidth="1"/>
    <col min="2565" max="2565" width="9.5703125" style="33" customWidth="1"/>
    <col min="2566" max="2566" width="10.85546875" style="33" customWidth="1"/>
    <col min="2567" max="2567" width="9.140625" style="33" customWidth="1"/>
    <col min="2568" max="2568" width="10.85546875" style="33" customWidth="1"/>
    <col min="2569" max="2569" width="11" style="33" customWidth="1"/>
    <col min="2570" max="2570" width="14.7109375" style="33" customWidth="1"/>
    <col min="2571" max="2571" width="12" style="33" customWidth="1"/>
    <col min="2572" max="2572" width="6.7109375" style="33" customWidth="1"/>
    <col min="2573" max="2573" width="2" style="33" customWidth="1"/>
    <col min="2574" max="2577" width="12.140625" style="33" customWidth="1"/>
    <col min="2578" max="2578" width="11" style="33" customWidth="1"/>
    <col min="2579" max="2814" width="11.42578125" style="33"/>
    <col min="2815" max="2815" width="5.28515625" style="33" customWidth="1"/>
    <col min="2816" max="2816" width="10.85546875" style="33" customWidth="1"/>
    <col min="2817" max="2818" width="13.7109375" style="33" customWidth="1"/>
    <col min="2819" max="2819" width="12.140625" style="33" customWidth="1"/>
    <col min="2820" max="2820" width="10.7109375" style="33" customWidth="1"/>
    <col min="2821" max="2821" width="9.5703125" style="33" customWidth="1"/>
    <col min="2822" max="2822" width="10.85546875" style="33" customWidth="1"/>
    <col min="2823" max="2823" width="9.140625" style="33" customWidth="1"/>
    <col min="2824" max="2824" width="10.85546875" style="33" customWidth="1"/>
    <col min="2825" max="2825" width="11" style="33" customWidth="1"/>
    <col min="2826" max="2826" width="14.7109375" style="33" customWidth="1"/>
    <col min="2827" max="2827" width="12" style="33" customWidth="1"/>
    <col min="2828" max="2828" width="6.7109375" style="33" customWidth="1"/>
    <col min="2829" max="2829" width="2" style="33" customWidth="1"/>
    <col min="2830" max="2833" width="12.140625" style="33" customWidth="1"/>
    <col min="2834" max="2834" width="11" style="33" customWidth="1"/>
    <col min="2835" max="3070" width="11.42578125" style="33"/>
    <col min="3071" max="3071" width="5.28515625" style="33" customWidth="1"/>
    <col min="3072" max="3072" width="10.85546875" style="33" customWidth="1"/>
    <col min="3073" max="3074" width="13.7109375" style="33" customWidth="1"/>
    <col min="3075" max="3075" width="12.140625" style="33" customWidth="1"/>
    <col min="3076" max="3076" width="10.7109375" style="33" customWidth="1"/>
    <col min="3077" max="3077" width="9.5703125" style="33" customWidth="1"/>
    <col min="3078" max="3078" width="10.85546875" style="33" customWidth="1"/>
    <col min="3079" max="3079" width="9.140625" style="33" customWidth="1"/>
    <col min="3080" max="3080" width="10.85546875" style="33" customWidth="1"/>
    <col min="3081" max="3081" width="11" style="33" customWidth="1"/>
    <col min="3082" max="3082" width="14.7109375" style="33" customWidth="1"/>
    <col min="3083" max="3083" width="12" style="33" customWidth="1"/>
    <col min="3084" max="3084" width="6.7109375" style="33" customWidth="1"/>
    <col min="3085" max="3085" width="2" style="33" customWidth="1"/>
    <col min="3086" max="3089" width="12.140625" style="33" customWidth="1"/>
    <col min="3090" max="3090" width="11" style="33" customWidth="1"/>
    <col min="3091" max="3326" width="11.42578125" style="33"/>
    <col min="3327" max="3327" width="5.28515625" style="33" customWidth="1"/>
    <col min="3328" max="3328" width="10.85546875" style="33" customWidth="1"/>
    <col min="3329" max="3330" width="13.7109375" style="33" customWidth="1"/>
    <col min="3331" max="3331" width="12.140625" style="33" customWidth="1"/>
    <col min="3332" max="3332" width="10.7109375" style="33" customWidth="1"/>
    <col min="3333" max="3333" width="9.5703125" style="33" customWidth="1"/>
    <col min="3334" max="3334" width="10.85546875" style="33" customWidth="1"/>
    <col min="3335" max="3335" width="9.140625" style="33" customWidth="1"/>
    <col min="3336" max="3336" width="10.85546875" style="33" customWidth="1"/>
    <col min="3337" max="3337" width="11" style="33" customWidth="1"/>
    <col min="3338" max="3338" width="14.7109375" style="33" customWidth="1"/>
    <col min="3339" max="3339" width="12" style="33" customWidth="1"/>
    <col min="3340" max="3340" width="6.7109375" style="33" customWidth="1"/>
    <col min="3341" max="3341" width="2" style="33" customWidth="1"/>
    <col min="3342" max="3345" width="12.140625" style="33" customWidth="1"/>
    <col min="3346" max="3346" width="11" style="33" customWidth="1"/>
    <col min="3347" max="3582" width="11.42578125" style="33"/>
    <col min="3583" max="3583" width="5.28515625" style="33" customWidth="1"/>
    <col min="3584" max="3584" width="10.85546875" style="33" customWidth="1"/>
    <col min="3585" max="3586" width="13.7109375" style="33" customWidth="1"/>
    <col min="3587" max="3587" width="12.140625" style="33" customWidth="1"/>
    <col min="3588" max="3588" width="10.7109375" style="33" customWidth="1"/>
    <col min="3589" max="3589" width="9.5703125" style="33" customWidth="1"/>
    <col min="3590" max="3590" width="10.85546875" style="33" customWidth="1"/>
    <col min="3591" max="3591" width="9.140625" style="33" customWidth="1"/>
    <col min="3592" max="3592" width="10.85546875" style="33" customWidth="1"/>
    <col min="3593" max="3593" width="11" style="33" customWidth="1"/>
    <col min="3594" max="3594" width="14.7109375" style="33" customWidth="1"/>
    <col min="3595" max="3595" width="12" style="33" customWidth="1"/>
    <col min="3596" max="3596" width="6.7109375" style="33" customWidth="1"/>
    <col min="3597" max="3597" width="2" style="33" customWidth="1"/>
    <col min="3598" max="3601" width="12.140625" style="33" customWidth="1"/>
    <col min="3602" max="3602" width="11" style="33" customWidth="1"/>
    <col min="3603" max="3838" width="11.42578125" style="33"/>
    <col min="3839" max="3839" width="5.28515625" style="33" customWidth="1"/>
    <col min="3840" max="3840" width="10.85546875" style="33" customWidth="1"/>
    <col min="3841" max="3842" width="13.7109375" style="33" customWidth="1"/>
    <col min="3843" max="3843" width="12.140625" style="33" customWidth="1"/>
    <col min="3844" max="3844" width="10.7109375" style="33" customWidth="1"/>
    <col min="3845" max="3845" width="9.5703125" style="33" customWidth="1"/>
    <col min="3846" max="3846" width="10.85546875" style="33" customWidth="1"/>
    <col min="3847" max="3847" width="9.140625" style="33" customWidth="1"/>
    <col min="3848" max="3848" width="10.85546875" style="33" customWidth="1"/>
    <col min="3849" max="3849" width="11" style="33" customWidth="1"/>
    <col min="3850" max="3850" width="14.7109375" style="33" customWidth="1"/>
    <col min="3851" max="3851" width="12" style="33" customWidth="1"/>
    <col min="3852" max="3852" width="6.7109375" style="33" customWidth="1"/>
    <col min="3853" max="3853" width="2" style="33" customWidth="1"/>
    <col min="3854" max="3857" width="12.140625" style="33" customWidth="1"/>
    <col min="3858" max="3858" width="11" style="33" customWidth="1"/>
    <col min="3859" max="4094" width="11.42578125" style="33"/>
    <col min="4095" max="4095" width="5.28515625" style="33" customWidth="1"/>
    <col min="4096" max="4096" width="10.85546875" style="33" customWidth="1"/>
    <col min="4097" max="4098" width="13.7109375" style="33" customWidth="1"/>
    <col min="4099" max="4099" width="12.140625" style="33" customWidth="1"/>
    <col min="4100" max="4100" width="10.7109375" style="33" customWidth="1"/>
    <col min="4101" max="4101" width="9.5703125" style="33" customWidth="1"/>
    <col min="4102" max="4102" width="10.85546875" style="33" customWidth="1"/>
    <col min="4103" max="4103" width="9.140625" style="33" customWidth="1"/>
    <col min="4104" max="4104" width="10.85546875" style="33" customWidth="1"/>
    <col min="4105" max="4105" width="11" style="33" customWidth="1"/>
    <col min="4106" max="4106" width="14.7109375" style="33" customWidth="1"/>
    <col min="4107" max="4107" width="12" style="33" customWidth="1"/>
    <col min="4108" max="4108" width="6.7109375" style="33" customWidth="1"/>
    <col min="4109" max="4109" width="2" style="33" customWidth="1"/>
    <col min="4110" max="4113" width="12.140625" style="33" customWidth="1"/>
    <col min="4114" max="4114" width="11" style="33" customWidth="1"/>
    <col min="4115" max="4350" width="11.42578125" style="33"/>
    <col min="4351" max="4351" width="5.28515625" style="33" customWidth="1"/>
    <col min="4352" max="4352" width="10.85546875" style="33" customWidth="1"/>
    <col min="4353" max="4354" width="13.7109375" style="33" customWidth="1"/>
    <col min="4355" max="4355" width="12.140625" style="33" customWidth="1"/>
    <col min="4356" max="4356" width="10.7109375" style="33" customWidth="1"/>
    <col min="4357" max="4357" width="9.5703125" style="33" customWidth="1"/>
    <col min="4358" max="4358" width="10.85546875" style="33" customWidth="1"/>
    <col min="4359" max="4359" width="9.140625" style="33" customWidth="1"/>
    <col min="4360" max="4360" width="10.85546875" style="33" customWidth="1"/>
    <col min="4361" max="4361" width="11" style="33" customWidth="1"/>
    <col min="4362" max="4362" width="14.7109375" style="33" customWidth="1"/>
    <col min="4363" max="4363" width="12" style="33" customWidth="1"/>
    <col min="4364" max="4364" width="6.7109375" style="33" customWidth="1"/>
    <col min="4365" max="4365" width="2" style="33" customWidth="1"/>
    <col min="4366" max="4369" width="12.140625" style="33" customWidth="1"/>
    <col min="4370" max="4370" width="11" style="33" customWidth="1"/>
    <col min="4371" max="4606" width="11.42578125" style="33"/>
    <col min="4607" max="4607" width="5.28515625" style="33" customWidth="1"/>
    <col min="4608" max="4608" width="10.85546875" style="33" customWidth="1"/>
    <col min="4609" max="4610" width="13.7109375" style="33" customWidth="1"/>
    <col min="4611" max="4611" width="12.140625" style="33" customWidth="1"/>
    <col min="4612" max="4612" width="10.7109375" style="33" customWidth="1"/>
    <col min="4613" max="4613" width="9.5703125" style="33" customWidth="1"/>
    <col min="4614" max="4614" width="10.85546875" style="33" customWidth="1"/>
    <col min="4615" max="4615" width="9.140625" style="33" customWidth="1"/>
    <col min="4616" max="4616" width="10.85546875" style="33" customWidth="1"/>
    <col min="4617" max="4617" width="11" style="33" customWidth="1"/>
    <col min="4618" max="4618" width="14.7109375" style="33" customWidth="1"/>
    <col min="4619" max="4619" width="12" style="33" customWidth="1"/>
    <col min="4620" max="4620" width="6.7109375" style="33" customWidth="1"/>
    <col min="4621" max="4621" width="2" style="33" customWidth="1"/>
    <col min="4622" max="4625" width="12.140625" style="33" customWidth="1"/>
    <col min="4626" max="4626" width="11" style="33" customWidth="1"/>
    <col min="4627" max="4862" width="11.42578125" style="33"/>
    <col min="4863" max="4863" width="5.28515625" style="33" customWidth="1"/>
    <col min="4864" max="4864" width="10.85546875" style="33" customWidth="1"/>
    <col min="4865" max="4866" width="13.7109375" style="33" customWidth="1"/>
    <col min="4867" max="4867" width="12.140625" style="33" customWidth="1"/>
    <col min="4868" max="4868" width="10.7109375" style="33" customWidth="1"/>
    <col min="4869" max="4869" width="9.5703125" style="33" customWidth="1"/>
    <col min="4870" max="4870" width="10.85546875" style="33" customWidth="1"/>
    <col min="4871" max="4871" width="9.140625" style="33" customWidth="1"/>
    <col min="4872" max="4872" width="10.85546875" style="33" customWidth="1"/>
    <col min="4873" max="4873" width="11" style="33" customWidth="1"/>
    <col min="4874" max="4874" width="14.7109375" style="33" customWidth="1"/>
    <col min="4875" max="4875" width="12" style="33" customWidth="1"/>
    <col min="4876" max="4876" width="6.7109375" style="33" customWidth="1"/>
    <col min="4877" max="4877" width="2" style="33" customWidth="1"/>
    <col min="4878" max="4881" width="12.140625" style="33" customWidth="1"/>
    <col min="4882" max="4882" width="11" style="33" customWidth="1"/>
    <col min="4883" max="5118" width="11.42578125" style="33"/>
    <col min="5119" max="5119" width="5.28515625" style="33" customWidth="1"/>
    <col min="5120" max="5120" width="10.85546875" style="33" customWidth="1"/>
    <col min="5121" max="5122" width="13.7109375" style="33" customWidth="1"/>
    <col min="5123" max="5123" width="12.140625" style="33" customWidth="1"/>
    <col min="5124" max="5124" width="10.7109375" style="33" customWidth="1"/>
    <col min="5125" max="5125" width="9.5703125" style="33" customWidth="1"/>
    <col min="5126" max="5126" width="10.85546875" style="33" customWidth="1"/>
    <col min="5127" max="5127" width="9.140625" style="33" customWidth="1"/>
    <col min="5128" max="5128" width="10.85546875" style="33" customWidth="1"/>
    <col min="5129" max="5129" width="11" style="33" customWidth="1"/>
    <col min="5130" max="5130" width="14.7109375" style="33" customWidth="1"/>
    <col min="5131" max="5131" width="12" style="33" customWidth="1"/>
    <col min="5132" max="5132" width="6.7109375" style="33" customWidth="1"/>
    <col min="5133" max="5133" width="2" style="33" customWidth="1"/>
    <col min="5134" max="5137" width="12.140625" style="33" customWidth="1"/>
    <col min="5138" max="5138" width="11" style="33" customWidth="1"/>
    <col min="5139" max="5374" width="11.42578125" style="33"/>
    <col min="5375" max="5375" width="5.28515625" style="33" customWidth="1"/>
    <col min="5376" max="5376" width="10.85546875" style="33" customWidth="1"/>
    <col min="5377" max="5378" width="13.7109375" style="33" customWidth="1"/>
    <col min="5379" max="5379" width="12.140625" style="33" customWidth="1"/>
    <col min="5380" max="5380" width="10.7109375" style="33" customWidth="1"/>
    <col min="5381" max="5381" width="9.5703125" style="33" customWidth="1"/>
    <col min="5382" max="5382" width="10.85546875" style="33" customWidth="1"/>
    <col min="5383" max="5383" width="9.140625" style="33" customWidth="1"/>
    <col min="5384" max="5384" width="10.85546875" style="33" customWidth="1"/>
    <col min="5385" max="5385" width="11" style="33" customWidth="1"/>
    <col min="5386" max="5386" width="14.7109375" style="33" customWidth="1"/>
    <col min="5387" max="5387" width="12" style="33" customWidth="1"/>
    <col min="5388" max="5388" width="6.7109375" style="33" customWidth="1"/>
    <col min="5389" max="5389" width="2" style="33" customWidth="1"/>
    <col min="5390" max="5393" width="12.140625" style="33" customWidth="1"/>
    <col min="5394" max="5394" width="11" style="33" customWidth="1"/>
    <col min="5395" max="5630" width="11.42578125" style="33"/>
    <col min="5631" max="5631" width="5.28515625" style="33" customWidth="1"/>
    <col min="5632" max="5632" width="10.85546875" style="33" customWidth="1"/>
    <col min="5633" max="5634" width="13.7109375" style="33" customWidth="1"/>
    <col min="5635" max="5635" width="12.140625" style="33" customWidth="1"/>
    <col min="5636" max="5636" width="10.7109375" style="33" customWidth="1"/>
    <col min="5637" max="5637" width="9.5703125" style="33" customWidth="1"/>
    <col min="5638" max="5638" width="10.85546875" style="33" customWidth="1"/>
    <col min="5639" max="5639" width="9.140625" style="33" customWidth="1"/>
    <col min="5640" max="5640" width="10.85546875" style="33" customWidth="1"/>
    <col min="5641" max="5641" width="11" style="33" customWidth="1"/>
    <col min="5642" max="5642" width="14.7109375" style="33" customWidth="1"/>
    <col min="5643" max="5643" width="12" style="33" customWidth="1"/>
    <col min="5644" max="5644" width="6.7109375" style="33" customWidth="1"/>
    <col min="5645" max="5645" width="2" style="33" customWidth="1"/>
    <col min="5646" max="5649" width="12.140625" style="33" customWidth="1"/>
    <col min="5650" max="5650" width="11" style="33" customWidth="1"/>
    <col min="5651" max="5886" width="11.42578125" style="33"/>
    <col min="5887" max="5887" width="5.28515625" style="33" customWidth="1"/>
    <col min="5888" max="5888" width="10.85546875" style="33" customWidth="1"/>
    <col min="5889" max="5890" width="13.7109375" style="33" customWidth="1"/>
    <col min="5891" max="5891" width="12.140625" style="33" customWidth="1"/>
    <col min="5892" max="5892" width="10.7109375" style="33" customWidth="1"/>
    <col min="5893" max="5893" width="9.5703125" style="33" customWidth="1"/>
    <col min="5894" max="5894" width="10.85546875" style="33" customWidth="1"/>
    <col min="5895" max="5895" width="9.140625" style="33" customWidth="1"/>
    <col min="5896" max="5896" width="10.85546875" style="33" customWidth="1"/>
    <col min="5897" max="5897" width="11" style="33" customWidth="1"/>
    <col min="5898" max="5898" width="14.7109375" style="33" customWidth="1"/>
    <col min="5899" max="5899" width="12" style="33" customWidth="1"/>
    <col min="5900" max="5900" width="6.7109375" style="33" customWidth="1"/>
    <col min="5901" max="5901" width="2" style="33" customWidth="1"/>
    <col min="5902" max="5905" width="12.140625" style="33" customWidth="1"/>
    <col min="5906" max="5906" width="11" style="33" customWidth="1"/>
    <col min="5907" max="6142" width="11.42578125" style="33"/>
    <col min="6143" max="6143" width="5.28515625" style="33" customWidth="1"/>
    <col min="6144" max="6144" width="10.85546875" style="33" customWidth="1"/>
    <col min="6145" max="6146" width="13.7109375" style="33" customWidth="1"/>
    <col min="6147" max="6147" width="12.140625" style="33" customWidth="1"/>
    <col min="6148" max="6148" width="10.7109375" style="33" customWidth="1"/>
    <col min="6149" max="6149" width="9.5703125" style="33" customWidth="1"/>
    <col min="6150" max="6150" width="10.85546875" style="33" customWidth="1"/>
    <col min="6151" max="6151" width="9.140625" style="33" customWidth="1"/>
    <col min="6152" max="6152" width="10.85546875" style="33" customWidth="1"/>
    <col min="6153" max="6153" width="11" style="33" customWidth="1"/>
    <col min="6154" max="6154" width="14.7109375" style="33" customWidth="1"/>
    <col min="6155" max="6155" width="12" style="33" customWidth="1"/>
    <col min="6156" max="6156" width="6.7109375" style="33" customWidth="1"/>
    <col min="6157" max="6157" width="2" style="33" customWidth="1"/>
    <col min="6158" max="6161" width="12.140625" style="33" customWidth="1"/>
    <col min="6162" max="6162" width="11" style="33" customWidth="1"/>
    <col min="6163" max="6398" width="11.42578125" style="33"/>
    <col min="6399" max="6399" width="5.28515625" style="33" customWidth="1"/>
    <col min="6400" max="6400" width="10.85546875" style="33" customWidth="1"/>
    <col min="6401" max="6402" width="13.7109375" style="33" customWidth="1"/>
    <col min="6403" max="6403" width="12.140625" style="33" customWidth="1"/>
    <col min="6404" max="6404" width="10.7109375" style="33" customWidth="1"/>
    <col min="6405" max="6405" width="9.5703125" style="33" customWidth="1"/>
    <col min="6406" max="6406" width="10.85546875" style="33" customWidth="1"/>
    <col min="6407" max="6407" width="9.140625" style="33" customWidth="1"/>
    <col min="6408" max="6408" width="10.85546875" style="33" customWidth="1"/>
    <col min="6409" max="6409" width="11" style="33" customWidth="1"/>
    <col min="6410" max="6410" width="14.7109375" style="33" customWidth="1"/>
    <col min="6411" max="6411" width="12" style="33" customWidth="1"/>
    <col min="6412" max="6412" width="6.7109375" style="33" customWidth="1"/>
    <col min="6413" max="6413" width="2" style="33" customWidth="1"/>
    <col min="6414" max="6417" width="12.140625" style="33" customWidth="1"/>
    <col min="6418" max="6418" width="11" style="33" customWidth="1"/>
    <col min="6419" max="6654" width="11.42578125" style="33"/>
    <col min="6655" max="6655" width="5.28515625" style="33" customWidth="1"/>
    <col min="6656" max="6656" width="10.85546875" style="33" customWidth="1"/>
    <col min="6657" max="6658" width="13.7109375" style="33" customWidth="1"/>
    <col min="6659" max="6659" width="12.140625" style="33" customWidth="1"/>
    <col min="6660" max="6660" width="10.7109375" style="33" customWidth="1"/>
    <col min="6661" max="6661" width="9.5703125" style="33" customWidth="1"/>
    <col min="6662" max="6662" width="10.85546875" style="33" customWidth="1"/>
    <col min="6663" max="6663" width="9.140625" style="33" customWidth="1"/>
    <col min="6664" max="6664" width="10.85546875" style="33" customWidth="1"/>
    <col min="6665" max="6665" width="11" style="33" customWidth="1"/>
    <col min="6666" max="6666" width="14.7109375" style="33" customWidth="1"/>
    <col min="6667" max="6667" width="12" style="33" customWidth="1"/>
    <col min="6668" max="6668" width="6.7109375" style="33" customWidth="1"/>
    <col min="6669" max="6669" width="2" style="33" customWidth="1"/>
    <col min="6670" max="6673" width="12.140625" style="33" customWidth="1"/>
    <col min="6674" max="6674" width="11" style="33" customWidth="1"/>
    <col min="6675" max="6910" width="11.42578125" style="33"/>
    <col min="6911" max="6911" width="5.28515625" style="33" customWidth="1"/>
    <col min="6912" max="6912" width="10.85546875" style="33" customWidth="1"/>
    <col min="6913" max="6914" width="13.7109375" style="33" customWidth="1"/>
    <col min="6915" max="6915" width="12.140625" style="33" customWidth="1"/>
    <col min="6916" max="6916" width="10.7109375" style="33" customWidth="1"/>
    <col min="6917" max="6917" width="9.5703125" style="33" customWidth="1"/>
    <col min="6918" max="6918" width="10.85546875" style="33" customWidth="1"/>
    <col min="6919" max="6919" width="9.140625" style="33" customWidth="1"/>
    <col min="6920" max="6920" width="10.85546875" style="33" customWidth="1"/>
    <col min="6921" max="6921" width="11" style="33" customWidth="1"/>
    <col min="6922" max="6922" width="14.7109375" style="33" customWidth="1"/>
    <col min="6923" max="6923" width="12" style="33" customWidth="1"/>
    <col min="6924" max="6924" width="6.7109375" style="33" customWidth="1"/>
    <col min="6925" max="6925" width="2" style="33" customWidth="1"/>
    <col min="6926" max="6929" width="12.140625" style="33" customWidth="1"/>
    <col min="6930" max="6930" width="11" style="33" customWidth="1"/>
    <col min="6931" max="7166" width="11.42578125" style="33"/>
    <col min="7167" max="7167" width="5.28515625" style="33" customWidth="1"/>
    <col min="7168" max="7168" width="10.85546875" style="33" customWidth="1"/>
    <col min="7169" max="7170" width="13.7109375" style="33" customWidth="1"/>
    <col min="7171" max="7171" width="12.140625" style="33" customWidth="1"/>
    <col min="7172" max="7172" width="10.7109375" style="33" customWidth="1"/>
    <col min="7173" max="7173" width="9.5703125" style="33" customWidth="1"/>
    <col min="7174" max="7174" width="10.85546875" style="33" customWidth="1"/>
    <col min="7175" max="7175" width="9.140625" style="33" customWidth="1"/>
    <col min="7176" max="7176" width="10.85546875" style="33" customWidth="1"/>
    <col min="7177" max="7177" width="11" style="33" customWidth="1"/>
    <col min="7178" max="7178" width="14.7109375" style="33" customWidth="1"/>
    <col min="7179" max="7179" width="12" style="33" customWidth="1"/>
    <col min="7180" max="7180" width="6.7109375" style="33" customWidth="1"/>
    <col min="7181" max="7181" width="2" style="33" customWidth="1"/>
    <col min="7182" max="7185" width="12.140625" style="33" customWidth="1"/>
    <col min="7186" max="7186" width="11" style="33" customWidth="1"/>
    <col min="7187" max="7422" width="11.42578125" style="33"/>
    <col min="7423" max="7423" width="5.28515625" style="33" customWidth="1"/>
    <col min="7424" max="7424" width="10.85546875" style="33" customWidth="1"/>
    <col min="7425" max="7426" width="13.7109375" style="33" customWidth="1"/>
    <col min="7427" max="7427" width="12.140625" style="33" customWidth="1"/>
    <col min="7428" max="7428" width="10.7109375" style="33" customWidth="1"/>
    <col min="7429" max="7429" width="9.5703125" style="33" customWidth="1"/>
    <col min="7430" max="7430" width="10.85546875" style="33" customWidth="1"/>
    <col min="7431" max="7431" width="9.140625" style="33" customWidth="1"/>
    <col min="7432" max="7432" width="10.85546875" style="33" customWidth="1"/>
    <col min="7433" max="7433" width="11" style="33" customWidth="1"/>
    <col min="7434" max="7434" width="14.7109375" style="33" customWidth="1"/>
    <col min="7435" max="7435" width="12" style="33" customWidth="1"/>
    <col min="7436" max="7436" width="6.7109375" style="33" customWidth="1"/>
    <col min="7437" max="7437" width="2" style="33" customWidth="1"/>
    <col min="7438" max="7441" width="12.140625" style="33" customWidth="1"/>
    <col min="7442" max="7442" width="11" style="33" customWidth="1"/>
    <col min="7443" max="7678" width="11.42578125" style="33"/>
    <col min="7679" max="7679" width="5.28515625" style="33" customWidth="1"/>
    <col min="7680" max="7680" width="10.85546875" style="33" customWidth="1"/>
    <col min="7681" max="7682" width="13.7109375" style="33" customWidth="1"/>
    <col min="7683" max="7683" width="12.140625" style="33" customWidth="1"/>
    <col min="7684" max="7684" width="10.7109375" style="33" customWidth="1"/>
    <col min="7685" max="7685" width="9.5703125" style="33" customWidth="1"/>
    <col min="7686" max="7686" width="10.85546875" style="33" customWidth="1"/>
    <col min="7687" max="7687" width="9.140625" style="33" customWidth="1"/>
    <col min="7688" max="7688" width="10.85546875" style="33" customWidth="1"/>
    <col min="7689" max="7689" width="11" style="33" customWidth="1"/>
    <col min="7690" max="7690" width="14.7109375" style="33" customWidth="1"/>
    <col min="7691" max="7691" width="12" style="33" customWidth="1"/>
    <col min="7692" max="7692" width="6.7109375" style="33" customWidth="1"/>
    <col min="7693" max="7693" width="2" style="33" customWidth="1"/>
    <col min="7694" max="7697" width="12.140625" style="33" customWidth="1"/>
    <col min="7698" max="7698" width="11" style="33" customWidth="1"/>
    <col min="7699" max="7934" width="11.42578125" style="33"/>
    <col min="7935" max="7935" width="5.28515625" style="33" customWidth="1"/>
    <col min="7936" max="7936" width="10.85546875" style="33" customWidth="1"/>
    <col min="7937" max="7938" width="13.7109375" style="33" customWidth="1"/>
    <col min="7939" max="7939" width="12.140625" style="33" customWidth="1"/>
    <col min="7940" max="7940" width="10.7109375" style="33" customWidth="1"/>
    <col min="7941" max="7941" width="9.5703125" style="33" customWidth="1"/>
    <col min="7942" max="7942" width="10.85546875" style="33" customWidth="1"/>
    <col min="7943" max="7943" width="9.140625" style="33" customWidth="1"/>
    <col min="7944" max="7944" width="10.85546875" style="33" customWidth="1"/>
    <col min="7945" max="7945" width="11" style="33" customWidth="1"/>
    <col min="7946" max="7946" width="14.7109375" style="33" customWidth="1"/>
    <col min="7947" max="7947" width="12" style="33" customWidth="1"/>
    <col min="7948" max="7948" width="6.7109375" style="33" customWidth="1"/>
    <col min="7949" max="7949" width="2" style="33" customWidth="1"/>
    <col min="7950" max="7953" width="12.140625" style="33" customWidth="1"/>
    <col min="7954" max="7954" width="11" style="33" customWidth="1"/>
    <col min="7955" max="8190" width="11.42578125" style="33"/>
    <col min="8191" max="8191" width="5.28515625" style="33" customWidth="1"/>
    <col min="8192" max="8192" width="10.85546875" style="33" customWidth="1"/>
    <col min="8193" max="8194" width="13.7109375" style="33" customWidth="1"/>
    <col min="8195" max="8195" width="12.140625" style="33" customWidth="1"/>
    <col min="8196" max="8196" width="10.7109375" style="33" customWidth="1"/>
    <col min="8197" max="8197" width="9.5703125" style="33" customWidth="1"/>
    <col min="8198" max="8198" width="10.85546875" style="33" customWidth="1"/>
    <col min="8199" max="8199" width="9.140625" style="33" customWidth="1"/>
    <col min="8200" max="8200" width="10.85546875" style="33" customWidth="1"/>
    <col min="8201" max="8201" width="11" style="33" customWidth="1"/>
    <col min="8202" max="8202" width="14.7109375" style="33" customWidth="1"/>
    <col min="8203" max="8203" width="12" style="33" customWidth="1"/>
    <col min="8204" max="8204" width="6.7109375" style="33" customWidth="1"/>
    <col min="8205" max="8205" width="2" style="33" customWidth="1"/>
    <col min="8206" max="8209" width="12.140625" style="33" customWidth="1"/>
    <col min="8210" max="8210" width="11" style="33" customWidth="1"/>
    <col min="8211" max="8446" width="11.42578125" style="33"/>
    <col min="8447" max="8447" width="5.28515625" style="33" customWidth="1"/>
    <col min="8448" max="8448" width="10.85546875" style="33" customWidth="1"/>
    <col min="8449" max="8450" width="13.7109375" style="33" customWidth="1"/>
    <col min="8451" max="8451" width="12.140625" style="33" customWidth="1"/>
    <col min="8452" max="8452" width="10.7109375" style="33" customWidth="1"/>
    <col min="8453" max="8453" width="9.5703125" style="33" customWidth="1"/>
    <col min="8454" max="8454" width="10.85546875" style="33" customWidth="1"/>
    <col min="8455" max="8455" width="9.140625" style="33" customWidth="1"/>
    <col min="8456" max="8456" width="10.85546875" style="33" customWidth="1"/>
    <col min="8457" max="8457" width="11" style="33" customWidth="1"/>
    <col min="8458" max="8458" width="14.7109375" style="33" customWidth="1"/>
    <col min="8459" max="8459" width="12" style="33" customWidth="1"/>
    <col min="8460" max="8460" width="6.7109375" style="33" customWidth="1"/>
    <col min="8461" max="8461" width="2" style="33" customWidth="1"/>
    <col min="8462" max="8465" width="12.140625" style="33" customWidth="1"/>
    <col min="8466" max="8466" width="11" style="33" customWidth="1"/>
    <col min="8467" max="8702" width="11.42578125" style="33"/>
    <col min="8703" max="8703" width="5.28515625" style="33" customWidth="1"/>
    <col min="8704" max="8704" width="10.85546875" style="33" customWidth="1"/>
    <col min="8705" max="8706" width="13.7109375" style="33" customWidth="1"/>
    <col min="8707" max="8707" width="12.140625" style="33" customWidth="1"/>
    <col min="8708" max="8708" width="10.7109375" style="33" customWidth="1"/>
    <col min="8709" max="8709" width="9.5703125" style="33" customWidth="1"/>
    <col min="8710" max="8710" width="10.85546875" style="33" customWidth="1"/>
    <col min="8711" max="8711" width="9.140625" style="33" customWidth="1"/>
    <col min="8712" max="8712" width="10.85546875" style="33" customWidth="1"/>
    <col min="8713" max="8713" width="11" style="33" customWidth="1"/>
    <col min="8714" max="8714" width="14.7109375" style="33" customWidth="1"/>
    <col min="8715" max="8715" width="12" style="33" customWidth="1"/>
    <col min="8716" max="8716" width="6.7109375" style="33" customWidth="1"/>
    <col min="8717" max="8717" width="2" style="33" customWidth="1"/>
    <col min="8718" max="8721" width="12.140625" style="33" customWidth="1"/>
    <col min="8722" max="8722" width="11" style="33" customWidth="1"/>
    <col min="8723" max="8958" width="11.42578125" style="33"/>
    <col min="8959" max="8959" width="5.28515625" style="33" customWidth="1"/>
    <col min="8960" max="8960" width="10.85546875" style="33" customWidth="1"/>
    <col min="8961" max="8962" width="13.7109375" style="33" customWidth="1"/>
    <col min="8963" max="8963" width="12.140625" style="33" customWidth="1"/>
    <col min="8964" max="8964" width="10.7109375" style="33" customWidth="1"/>
    <col min="8965" max="8965" width="9.5703125" style="33" customWidth="1"/>
    <col min="8966" max="8966" width="10.85546875" style="33" customWidth="1"/>
    <col min="8967" max="8967" width="9.140625" style="33" customWidth="1"/>
    <col min="8968" max="8968" width="10.85546875" style="33" customWidth="1"/>
    <col min="8969" max="8969" width="11" style="33" customWidth="1"/>
    <col min="8970" max="8970" width="14.7109375" style="33" customWidth="1"/>
    <col min="8971" max="8971" width="12" style="33" customWidth="1"/>
    <col min="8972" max="8972" width="6.7109375" style="33" customWidth="1"/>
    <col min="8973" max="8973" width="2" style="33" customWidth="1"/>
    <col min="8974" max="8977" width="12.140625" style="33" customWidth="1"/>
    <col min="8978" max="8978" width="11" style="33" customWidth="1"/>
    <col min="8979" max="9214" width="11.42578125" style="33"/>
    <col min="9215" max="9215" width="5.28515625" style="33" customWidth="1"/>
    <col min="9216" max="9216" width="10.85546875" style="33" customWidth="1"/>
    <col min="9217" max="9218" width="13.7109375" style="33" customWidth="1"/>
    <col min="9219" max="9219" width="12.140625" style="33" customWidth="1"/>
    <col min="9220" max="9220" width="10.7109375" style="33" customWidth="1"/>
    <col min="9221" max="9221" width="9.5703125" style="33" customWidth="1"/>
    <col min="9222" max="9222" width="10.85546875" style="33" customWidth="1"/>
    <col min="9223" max="9223" width="9.140625" style="33" customWidth="1"/>
    <col min="9224" max="9224" width="10.85546875" style="33" customWidth="1"/>
    <col min="9225" max="9225" width="11" style="33" customWidth="1"/>
    <col min="9226" max="9226" width="14.7109375" style="33" customWidth="1"/>
    <col min="9227" max="9227" width="12" style="33" customWidth="1"/>
    <col min="9228" max="9228" width="6.7109375" style="33" customWidth="1"/>
    <col min="9229" max="9229" width="2" style="33" customWidth="1"/>
    <col min="9230" max="9233" width="12.140625" style="33" customWidth="1"/>
    <col min="9234" max="9234" width="11" style="33" customWidth="1"/>
    <col min="9235" max="9470" width="11.42578125" style="33"/>
    <col min="9471" max="9471" width="5.28515625" style="33" customWidth="1"/>
    <col min="9472" max="9472" width="10.85546875" style="33" customWidth="1"/>
    <col min="9473" max="9474" width="13.7109375" style="33" customWidth="1"/>
    <col min="9475" max="9475" width="12.140625" style="33" customWidth="1"/>
    <col min="9476" max="9476" width="10.7109375" style="33" customWidth="1"/>
    <col min="9477" max="9477" width="9.5703125" style="33" customWidth="1"/>
    <col min="9478" max="9478" width="10.85546875" style="33" customWidth="1"/>
    <col min="9479" max="9479" width="9.140625" style="33" customWidth="1"/>
    <col min="9480" max="9480" width="10.85546875" style="33" customWidth="1"/>
    <col min="9481" max="9481" width="11" style="33" customWidth="1"/>
    <col min="9482" max="9482" width="14.7109375" style="33" customWidth="1"/>
    <col min="9483" max="9483" width="12" style="33" customWidth="1"/>
    <col min="9484" max="9484" width="6.7109375" style="33" customWidth="1"/>
    <col min="9485" max="9485" width="2" style="33" customWidth="1"/>
    <col min="9486" max="9489" width="12.140625" style="33" customWidth="1"/>
    <col min="9490" max="9490" width="11" style="33" customWidth="1"/>
    <col min="9491" max="9726" width="11.42578125" style="33"/>
    <col min="9727" max="9727" width="5.28515625" style="33" customWidth="1"/>
    <col min="9728" max="9728" width="10.85546875" style="33" customWidth="1"/>
    <col min="9729" max="9730" width="13.7109375" style="33" customWidth="1"/>
    <col min="9731" max="9731" width="12.140625" style="33" customWidth="1"/>
    <col min="9732" max="9732" width="10.7109375" style="33" customWidth="1"/>
    <col min="9733" max="9733" width="9.5703125" style="33" customWidth="1"/>
    <col min="9734" max="9734" width="10.85546875" style="33" customWidth="1"/>
    <col min="9735" max="9735" width="9.140625" style="33" customWidth="1"/>
    <col min="9736" max="9736" width="10.85546875" style="33" customWidth="1"/>
    <col min="9737" max="9737" width="11" style="33" customWidth="1"/>
    <col min="9738" max="9738" width="14.7109375" style="33" customWidth="1"/>
    <col min="9739" max="9739" width="12" style="33" customWidth="1"/>
    <col min="9740" max="9740" width="6.7109375" style="33" customWidth="1"/>
    <col min="9741" max="9741" width="2" style="33" customWidth="1"/>
    <col min="9742" max="9745" width="12.140625" style="33" customWidth="1"/>
    <col min="9746" max="9746" width="11" style="33" customWidth="1"/>
    <col min="9747" max="9982" width="11.42578125" style="33"/>
    <col min="9983" max="9983" width="5.28515625" style="33" customWidth="1"/>
    <col min="9984" max="9984" width="10.85546875" style="33" customWidth="1"/>
    <col min="9985" max="9986" width="13.7109375" style="33" customWidth="1"/>
    <col min="9987" max="9987" width="12.140625" style="33" customWidth="1"/>
    <col min="9988" max="9988" width="10.7109375" style="33" customWidth="1"/>
    <col min="9989" max="9989" width="9.5703125" style="33" customWidth="1"/>
    <col min="9990" max="9990" width="10.85546875" style="33" customWidth="1"/>
    <col min="9991" max="9991" width="9.140625" style="33" customWidth="1"/>
    <col min="9992" max="9992" width="10.85546875" style="33" customWidth="1"/>
    <col min="9993" max="9993" width="11" style="33" customWidth="1"/>
    <col min="9994" max="9994" width="14.7109375" style="33" customWidth="1"/>
    <col min="9995" max="9995" width="12" style="33" customWidth="1"/>
    <col min="9996" max="9996" width="6.7109375" style="33" customWidth="1"/>
    <col min="9997" max="9997" width="2" style="33" customWidth="1"/>
    <col min="9998" max="10001" width="12.140625" style="33" customWidth="1"/>
    <col min="10002" max="10002" width="11" style="33" customWidth="1"/>
    <col min="10003" max="10238" width="11.42578125" style="33"/>
    <col min="10239" max="10239" width="5.28515625" style="33" customWidth="1"/>
    <col min="10240" max="10240" width="10.85546875" style="33" customWidth="1"/>
    <col min="10241" max="10242" width="13.7109375" style="33" customWidth="1"/>
    <col min="10243" max="10243" width="12.140625" style="33" customWidth="1"/>
    <col min="10244" max="10244" width="10.7109375" style="33" customWidth="1"/>
    <col min="10245" max="10245" width="9.5703125" style="33" customWidth="1"/>
    <col min="10246" max="10246" width="10.85546875" style="33" customWidth="1"/>
    <col min="10247" max="10247" width="9.140625" style="33" customWidth="1"/>
    <col min="10248" max="10248" width="10.85546875" style="33" customWidth="1"/>
    <col min="10249" max="10249" width="11" style="33" customWidth="1"/>
    <col min="10250" max="10250" width="14.7109375" style="33" customWidth="1"/>
    <col min="10251" max="10251" width="12" style="33" customWidth="1"/>
    <col min="10252" max="10252" width="6.7109375" style="33" customWidth="1"/>
    <col min="10253" max="10253" width="2" style="33" customWidth="1"/>
    <col min="10254" max="10257" width="12.140625" style="33" customWidth="1"/>
    <col min="10258" max="10258" width="11" style="33" customWidth="1"/>
    <col min="10259" max="10494" width="11.42578125" style="33"/>
    <col min="10495" max="10495" width="5.28515625" style="33" customWidth="1"/>
    <col min="10496" max="10496" width="10.85546875" style="33" customWidth="1"/>
    <col min="10497" max="10498" width="13.7109375" style="33" customWidth="1"/>
    <col min="10499" max="10499" width="12.140625" style="33" customWidth="1"/>
    <col min="10500" max="10500" width="10.7109375" style="33" customWidth="1"/>
    <col min="10501" max="10501" width="9.5703125" style="33" customWidth="1"/>
    <col min="10502" max="10502" width="10.85546875" style="33" customWidth="1"/>
    <col min="10503" max="10503" width="9.140625" style="33" customWidth="1"/>
    <col min="10504" max="10504" width="10.85546875" style="33" customWidth="1"/>
    <col min="10505" max="10505" width="11" style="33" customWidth="1"/>
    <col min="10506" max="10506" width="14.7109375" style="33" customWidth="1"/>
    <col min="10507" max="10507" width="12" style="33" customWidth="1"/>
    <col min="10508" max="10508" width="6.7109375" style="33" customWidth="1"/>
    <col min="10509" max="10509" width="2" style="33" customWidth="1"/>
    <col min="10510" max="10513" width="12.140625" style="33" customWidth="1"/>
    <col min="10514" max="10514" width="11" style="33" customWidth="1"/>
    <col min="10515" max="10750" width="11.42578125" style="33"/>
    <col min="10751" max="10751" width="5.28515625" style="33" customWidth="1"/>
    <col min="10752" max="10752" width="10.85546875" style="33" customWidth="1"/>
    <col min="10753" max="10754" width="13.7109375" style="33" customWidth="1"/>
    <col min="10755" max="10755" width="12.140625" style="33" customWidth="1"/>
    <col min="10756" max="10756" width="10.7109375" style="33" customWidth="1"/>
    <col min="10757" max="10757" width="9.5703125" style="33" customWidth="1"/>
    <col min="10758" max="10758" width="10.85546875" style="33" customWidth="1"/>
    <col min="10759" max="10759" width="9.140625" style="33" customWidth="1"/>
    <col min="10760" max="10760" width="10.85546875" style="33" customWidth="1"/>
    <col min="10761" max="10761" width="11" style="33" customWidth="1"/>
    <col min="10762" max="10762" width="14.7109375" style="33" customWidth="1"/>
    <col min="10763" max="10763" width="12" style="33" customWidth="1"/>
    <col min="10764" max="10764" width="6.7109375" style="33" customWidth="1"/>
    <col min="10765" max="10765" width="2" style="33" customWidth="1"/>
    <col min="10766" max="10769" width="12.140625" style="33" customWidth="1"/>
    <col min="10770" max="10770" width="11" style="33" customWidth="1"/>
    <col min="10771" max="11006" width="11.42578125" style="33"/>
    <col min="11007" max="11007" width="5.28515625" style="33" customWidth="1"/>
    <col min="11008" max="11008" width="10.85546875" style="33" customWidth="1"/>
    <col min="11009" max="11010" width="13.7109375" style="33" customWidth="1"/>
    <col min="11011" max="11011" width="12.140625" style="33" customWidth="1"/>
    <col min="11012" max="11012" width="10.7109375" style="33" customWidth="1"/>
    <col min="11013" max="11013" width="9.5703125" style="33" customWidth="1"/>
    <col min="11014" max="11014" width="10.85546875" style="33" customWidth="1"/>
    <col min="11015" max="11015" width="9.140625" style="33" customWidth="1"/>
    <col min="11016" max="11016" width="10.85546875" style="33" customWidth="1"/>
    <col min="11017" max="11017" width="11" style="33" customWidth="1"/>
    <col min="11018" max="11018" width="14.7109375" style="33" customWidth="1"/>
    <col min="11019" max="11019" width="12" style="33" customWidth="1"/>
    <col min="11020" max="11020" width="6.7109375" style="33" customWidth="1"/>
    <col min="11021" max="11021" width="2" style="33" customWidth="1"/>
    <col min="11022" max="11025" width="12.140625" style="33" customWidth="1"/>
    <col min="11026" max="11026" width="11" style="33" customWidth="1"/>
    <col min="11027" max="11262" width="11.42578125" style="33"/>
    <col min="11263" max="11263" width="5.28515625" style="33" customWidth="1"/>
    <col min="11264" max="11264" width="10.85546875" style="33" customWidth="1"/>
    <col min="11265" max="11266" width="13.7109375" style="33" customWidth="1"/>
    <col min="11267" max="11267" width="12.140625" style="33" customWidth="1"/>
    <col min="11268" max="11268" width="10.7109375" style="33" customWidth="1"/>
    <col min="11269" max="11269" width="9.5703125" style="33" customWidth="1"/>
    <col min="11270" max="11270" width="10.85546875" style="33" customWidth="1"/>
    <col min="11271" max="11271" width="9.140625" style="33" customWidth="1"/>
    <col min="11272" max="11272" width="10.85546875" style="33" customWidth="1"/>
    <col min="11273" max="11273" width="11" style="33" customWidth="1"/>
    <col min="11274" max="11274" width="14.7109375" style="33" customWidth="1"/>
    <col min="11275" max="11275" width="12" style="33" customWidth="1"/>
    <col min="11276" max="11276" width="6.7109375" style="33" customWidth="1"/>
    <col min="11277" max="11277" width="2" style="33" customWidth="1"/>
    <col min="11278" max="11281" width="12.140625" style="33" customWidth="1"/>
    <col min="11282" max="11282" width="11" style="33" customWidth="1"/>
    <col min="11283" max="11518" width="11.42578125" style="33"/>
    <col min="11519" max="11519" width="5.28515625" style="33" customWidth="1"/>
    <col min="11520" max="11520" width="10.85546875" style="33" customWidth="1"/>
    <col min="11521" max="11522" width="13.7109375" style="33" customWidth="1"/>
    <col min="11523" max="11523" width="12.140625" style="33" customWidth="1"/>
    <col min="11524" max="11524" width="10.7109375" style="33" customWidth="1"/>
    <col min="11525" max="11525" width="9.5703125" style="33" customWidth="1"/>
    <col min="11526" max="11526" width="10.85546875" style="33" customWidth="1"/>
    <col min="11527" max="11527" width="9.140625" style="33" customWidth="1"/>
    <col min="11528" max="11528" width="10.85546875" style="33" customWidth="1"/>
    <col min="11529" max="11529" width="11" style="33" customWidth="1"/>
    <col min="11530" max="11530" width="14.7109375" style="33" customWidth="1"/>
    <col min="11531" max="11531" width="12" style="33" customWidth="1"/>
    <col min="11532" max="11532" width="6.7109375" style="33" customWidth="1"/>
    <col min="11533" max="11533" width="2" style="33" customWidth="1"/>
    <col min="11534" max="11537" width="12.140625" style="33" customWidth="1"/>
    <col min="11538" max="11538" width="11" style="33" customWidth="1"/>
    <col min="11539" max="11774" width="11.42578125" style="33"/>
    <col min="11775" max="11775" width="5.28515625" style="33" customWidth="1"/>
    <col min="11776" max="11776" width="10.85546875" style="33" customWidth="1"/>
    <col min="11777" max="11778" width="13.7109375" style="33" customWidth="1"/>
    <col min="11779" max="11779" width="12.140625" style="33" customWidth="1"/>
    <col min="11780" max="11780" width="10.7109375" style="33" customWidth="1"/>
    <col min="11781" max="11781" width="9.5703125" style="33" customWidth="1"/>
    <col min="11782" max="11782" width="10.85546875" style="33" customWidth="1"/>
    <col min="11783" max="11783" width="9.140625" style="33" customWidth="1"/>
    <col min="11784" max="11784" width="10.85546875" style="33" customWidth="1"/>
    <col min="11785" max="11785" width="11" style="33" customWidth="1"/>
    <col min="11786" max="11786" width="14.7109375" style="33" customWidth="1"/>
    <col min="11787" max="11787" width="12" style="33" customWidth="1"/>
    <col min="11788" max="11788" width="6.7109375" style="33" customWidth="1"/>
    <col min="11789" max="11789" width="2" style="33" customWidth="1"/>
    <col min="11790" max="11793" width="12.140625" style="33" customWidth="1"/>
    <col min="11794" max="11794" width="11" style="33" customWidth="1"/>
    <col min="11795" max="12030" width="11.42578125" style="33"/>
    <col min="12031" max="12031" width="5.28515625" style="33" customWidth="1"/>
    <col min="12032" max="12032" width="10.85546875" style="33" customWidth="1"/>
    <col min="12033" max="12034" width="13.7109375" style="33" customWidth="1"/>
    <col min="12035" max="12035" width="12.140625" style="33" customWidth="1"/>
    <col min="12036" max="12036" width="10.7109375" style="33" customWidth="1"/>
    <col min="12037" max="12037" width="9.5703125" style="33" customWidth="1"/>
    <col min="12038" max="12038" width="10.85546875" style="33" customWidth="1"/>
    <col min="12039" max="12039" width="9.140625" style="33" customWidth="1"/>
    <col min="12040" max="12040" width="10.85546875" style="33" customWidth="1"/>
    <col min="12041" max="12041" width="11" style="33" customWidth="1"/>
    <col min="12042" max="12042" width="14.7109375" style="33" customWidth="1"/>
    <col min="12043" max="12043" width="12" style="33" customWidth="1"/>
    <col min="12044" max="12044" width="6.7109375" style="33" customWidth="1"/>
    <col min="12045" max="12045" width="2" style="33" customWidth="1"/>
    <col min="12046" max="12049" width="12.140625" style="33" customWidth="1"/>
    <col min="12050" max="12050" width="11" style="33" customWidth="1"/>
    <col min="12051" max="12286" width="11.42578125" style="33"/>
    <col min="12287" max="12287" width="5.28515625" style="33" customWidth="1"/>
    <col min="12288" max="12288" width="10.85546875" style="33" customWidth="1"/>
    <col min="12289" max="12290" width="13.7109375" style="33" customWidth="1"/>
    <col min="12291" max="12291" width="12.140625" style="33" customWidth="1"/>
    <col min="12292" max="12292" width="10.7109375" style="33" customWidth="1"/>
    <col min="12293" max="12293" width="9.5703125" style="33" customWidth="1"/>
    <col min="12294" max="12294" width="10.85546875" style="33" customWidth="1"/>
    <col min="12295" max="12295" width="9.140625" style="33" customWidth="1"/>
    <col min="12296" max="12296" width="10.85546875" style="33" customWidth="1"/>
    <col min="12297" max="12297" width="11" style="33" customWidth="1"/>
    <col min="12298" max="12298" width="14.7109375" style="33" customWidth="1"/>
    <col min="12299" max="12299" width="12" style="33" customWidth="1"/>
    <col min="12300" max="12300" width="6.7109375" style="33" customWidth="1"/>
    <col min="12301" max="12301" width="2" style="33" customWidth="1"/>
    <col min="12302" max="12305" width="12.140625" style="33" customWidth="1"/>
    <col min="12306" max="12306" width="11" style="33" customWidth="1"/>
    <col min="12307" max="12542" width="11.42578125" style="33"/>
    <col min="12543" max="12543" width="5.28515625" style="33" customWidth="1"/>
    <col min="12544" max="12544" width="10.85546875" style="33" customWidth="1"/>
    <col min="12545" max="12546" width="13.7109375" style="33" customWidth="1"/>
    <col min="12547" max="12547" width="12.140625" style="33" customWidth="1"/>
    <col min="12548" max="12548" width="10.7109375" style="33" customWidth="1"/>
    <col min="12549" max="12549" width="9.5703125" style="33" customWidth="1"/>
    <col min="12550" max="12550" width="10.85546875" style="33" customWidth="1"/>
    <col min="12551" max="12551" width="9.140625" style="33" customWidth="1"/>
    <col min="12552" max="12552" width="10.85546875" style="33" customWidth="1"/>
    <col min="12553" max="12553" width="11" style="33" customWidth="1"/>
    <col min="12554" max="12554" width="14.7109375" style="33" customWidth="1"/>
    <col min="12555" max="12555" width="12" style="33" customWidth="1"/>
    <col min="12556" max="12556" width="6.7109375" style="33" customWidth="1"/>
    <col min="12557" max="12557" width="2" style="33" customWidth="1"/>
    <col min="12558" max="12561" width="12.140625" style="33" customWidth="1"/>
    <col min="12562" max="12562" width="11" style="33" customWidth="1"/>
    <col min="12563" max="12798" width="11.42578125" style="33"/>
    <col min="12799" max="12799" width="5.28515625" style="33" customWidth="1"/>
    <col min="12800" max="12800" width="10.85546875" style="33" customWidth="1"/>
    <col min="12801" max="12802" width="13.7109375" style="33" customWidth="1"/>
    <col min="12803" max="12803" width="12.140625" style="33" customWidth="1"/>
    <col min="12804" max="12804" width="10.7109375" style="33" customWidth="1"/>
    <col min="12805" max="12805" width="9.5703125" style="33" customWidth="1"/>
    <col min="12806" max="12806" width="10.85546875" style="33" customWidth="1"/>
    <col min="12807" max="12807" width="9.140625" style="33" customWidth="1"/>
    <col min="12808" max="12808" width="10.85546875" style="33" customWidth="1"/>
    <col min="12809" max="12809" width="11" style="33" customWidth="1"/>
    <col min="12810" max="12810" width="14.7109375" style="33" customWidth="1"/>
    <col min="12811" max="12811" width="12" style="33" customWidth="1"/>
    <col min="12812" max="12812" width="6.7109375" style="33" customWidth="1"/>
    <col min="12813" max="12813" width="2" style="33" customWidth="1"/>
    <col min="12814" max="12817" width="12.140625" style="33" customWidth="1"/>
    <col min="12818" max="12818" width="11" style="33" customWidth="1"/>
    <col min="12819" max="13054" width="11.42578125" style="33"/>
    <col min="13055" max="13055" width="5.28515625" style="33" customWidth="1"/>
    <col min="13056" max="13056" width="10.85546875" style="33" customWidth="1"/>
    <col min="13057" max="13058" width="13.7109375" style="33" customWidth="1"/>
    <col min="13059" max="13059" width="12.140625" style="33" customWidth="1"/>
    <col min="13060" max="13060" width="10.7109375" style="33" customWidth="1"/>
    <col min="13061" max="13061" width="9.5703125" style="33" customWidth="1"/>
    <col min="13062" max="13062" width="10.85546875" style="33" customWidth="1"/>
    <col min="13063" max="13063" width="9.140625" style="33" customWidth="1"/>
    <col min="13064" max="13064" width="10.85546875" style="33" customWidth="1"/>
    <col min="13065" max="13065" width="11" style="33" customWidth="1"/>
    <col min="13066" max="13066" width="14.7109375" style="33" customWidth="1"/>
    <col min="13067" max="13067" width="12" style="33" customWidth="1"/>
    <col min="13068" max="13068" width="6.7109375" style="33" customWidth="1"/>
    <col min="13069" max="13069" width="2" style="33" customWidth="1"/>
    <col min="13070" max="13073" width="12.140625" style="33" customWidth="1"/>
    <col min="13074" max="13074" width="11" style="33" customWidth="1"/>
    <col min="13075" max="13310" width="11.42578125" style="33"/>
    <col min="13311" max="13311" width="5.28515625" style="33" customWidth="1"/>
    <col min="13312" max="13312" width="10.85546875" style="33" customWidth="1"/>
    <col min="13313" max="13314" width="13.7109375" style="33" customWidth="1"/>
    <col min="13315" max="13315" width="12.140625" style="33" customWidth="1"/>
    <col min="13316" max="13316" width="10.7109375" style="33" customWidth="1"/>
    <col min="13317" max="13317" width="9.5703125" style="33" customWidth="1"/>
    <col min="13318" max="13318" width="10.85546875" style="33" customWidth="1"/>
    <col min="13319" max="13319" width="9.140625" style="33" customWidth="1"/>
    <col min="13320" max="13320" width="10.85546875" style="33" customWidth="1"/>
    <col min="13321" max="13321" width="11" style="33" customWidth="1"/>
    <col min="13322" max="13322" width="14.7109375" style="33" customWidth="1"/>
    <col min="13323" max="13323" width="12" style="33" customWidth="1"/>
    <col min="13324" max="13324" width="6.7109375" style="33" customWidth="1"/>
    <col min="13325" max="13325" width="2" style="33" customWidth="1"/>
    <col min="13326" max="13329" width="12.140625" style="33" customWidth="1"/>
    <col min="13330" max="13330" width="11" style="33" customWidth="1"/>
    <col min="13331" max="13566" width="11.42578125" style="33"/>
    <col min="13567" max="13567" width="5.28515625" style="33" customWidth="1"/>
    <col min="13568" max="13568" width="10.85546875" style="33" customWidth="1"/>
    <col min="13569" max="13570" width="13.7109375" style="33" customWidth="1"/>
    <col min="13571" max="13571" width="12.140625" style="33" customWidth="1"/>
    <col min="13572" max="13572" width="10.7109375" style="33" customWidth="1"/>
    <col min="13573" max="13573" width="9.5703125" style="33" customWidth="1"/>
    <col min="13574" max="13574" width="10.85546875" style="33" customWidth="1"/>
    <col min="13575" max="13575" width="9.140625" style="33" customWidth="1"/>
    <col min="13576" max="13576" width="10.85546875" style="33" customWidth="1"/>
    <col min="13577" max="13577" width="11" style="33" customWidth="1"/>
    <col min="13578" max="13578" width="14.7109375" style="33" customWidth="1"/>
    <col min="13579" max="13579" width="12" style="33" customWidth="1"/>
    <col min="13580" max="13580" width="6.7109375" style="33" customWidth="1"/>
    <col min="13581" max="13581" width="2" style="33" customWidth="1"/>
    <col min="13582" max="13585" width="12.140625" style="33" customWidth="1"/>
    <col min="13586" max="13586" width="11" style="33" customWidth="1"/>
    <col min="13587" max="13822" width="11.42578125" style="33"/>
    <col min="13823" max="13823" width="5.28515625" style="33" customWidth="1"/>
    <col min="13824" max="13824" width="10.85546875" style="33" customWidth="1"/>
    <col min="13825" max="13826" width="13.7109375" style="33" customWidth="1"/>
    <col min="13827" max="13827" width="12.140625" style="33" customWidth="1"/>
    <col min="13828" max="13828" width="10.7109375" style="33" customWidth="1"/>
    <col min="13829" max="13829" width="9.5703125" style="33" customWidth="1"/>
    <col min="13830" max="13830" width="10.85546875" style="33" customWidth="1"/>
    <col min="13831" max="13831" width="9.140625" style="33" customWidth="1"/>
    <col min="13832" max="13832" width="10.85546875" style="33" customWidth="1"/>
    <col min="13833" max="13833" width="11" style="33" customWidth="1"/>
    <col min="13834" max="13834" width="14.7109375" style="33" customWidth="1"/>
    <col min="13835" max="13835" width="12" style="33" customWidth="1"/>
    <col min="13836" max="13836" width="6.7109375" style="33" customWidth="1"/>
    <col min="13837" max="13837" width="2" style="33" customWidth="1"/>
    <col min="13838" max="13841" width="12.140625" style="33" customWidth="1"/>
    <col min="13842" max="13842" width="11" style="33" customWidth="1"/>
    <col min="13843" max="14078" width="11.42578125" style="33"/>
    <col min="14079" max="14079" width="5.28515625" style="33" customWidth="1"/>
    <col min="14080" max="14080" width="10.85546875" style="33" customWidth="1"/>
    <col min="14081" max="14082" width="13.7109375" style="33" customWidth="1"/>
    <col min="14083" max="14083" width="12.140625" style="33" customWidth="1"/>
    <col min="14084" max="14084" width="10.7109375" style="33" customWidth="1"/>
    <col min="14085" max="14085" width="9.5703125" style="33" customWidth="1"/>
    <col min="14086" max="14086" width="10.85546875" style="33" customWidth="1"/>
    <col min="14087" max="14087" width="9.140625" style="33" customWidth="1"/>
    <col min="14088" max="14088" width="10.85546875" style="33" customWidth="1"/>
    <col min="14089" max="14089" width="11" style="33" customWidth="1"/>
    <col min="14090" max="14090" width="14.7109375" style="33" customWidth="1"/>
    <col min="14091" max="14091" width="12" style="33" customWidth="1"/>
    <col min="14092" max="14092" width="6.7109375" style="33" customWidth="1"/>
    <col min="14093" max="14093" width="2" style="33" customWidth="1"/>
    <col min="14094" max="14097" width="12.140625" style="33" customWidth="1"/>
    <col min="14098" max="14098" width="11" style="33" customWidth="1"/>
    <col min="14099" max="14334" width="11.42578125" style="33"/>
    <col min="14335" max="14335" width="5.28515625" style="33" customWidth="1"/>
    <col min="14336" max="14336" width="10.85546875" style="33" customWidth="1"/>
    <col min="14337" max="14338" width="13.7109375" style="33" customWidth="1"/>
    <col min="14339" max="14339" width="12.140625" style="33" customWidth="1"/>
    <col min="14340" max="14340" width="10.7109375" style="33" customWidth="1"/>
    <col min="14341" max="14341" width="9.5703125" style="33" customWidth="1"/>
    <col min="14342" max="14342" width="10.85546875" style="33" customWidth="1"/>
    <col min="14343" max="14343" width="9.140625" style="33" customWidth="1"/>
    <col min="14344" max="14344" width="10.85546875" style="33" customWidth="1"/>
    <col min="14345" max="14345" width="11" style="33" customWidth="1"/>
    <col min="14346" max="14346" width="14.7109375" style="33" customWidth="1"/>
    <col min="14347" max="14347" width="12" style="33" customWidth="1"/>
    <col min="14348" max="14348" width="6.7109375" style="33" customWidth="1"/>
    <col min="14349" max="14349" width="2" style="33" customWidth="1"/>
    <col min="14350" max="14353" width="12.140625" style="33" customWidth="1"/>
    <col min="14354" max="14354" width="11" style="33" customWidth="1"/>
    <col min="14355" max="14590" width="11.42578125" style="33"/>
    <col min="14591" max="14591" width="5.28515625" style="33" customWidth="1"/>
    <col min="14592" max="14592" width="10.85546875" style="33" customWidth="1"/>
    <col min="14593" max="14594" width="13.7109375" style="33" customWidth="1"/>
    <col min="14595" max="14595" width="12.140625" style="33" customWidth="1"/>
    <col min="14596" max="14596" width="10.7109375" style="33" customWidth="1"/>
    <col min="14597" max="14597" width="9.5703125" style="33" customWidth="1"/>
    <col min="14598" max="14598" width="10.85546875" style="33" customWidth="1"/>
    <col min="14599" max="14599" width="9.140625" style="33" customWidth="1"/>
    <col min="14600" max="14600" width="10.85546875" style="33" customWidth="1"/>
    <col min="14601" max="14601" width="11" style="33" customWidth="1"/>
    <col min="14602" max="14602" width="14.7109375" style="33" customWidth="1"/>
    <col min="14603" max="14603" width="12" style="33" customWidth="1"/>
    <col min="14604" max="14604" width="6.7109375" style="33" customWidth="1"/>
    <col min="14605" max="14605" width="2" style="33" customWidth="1"/>
    <col min="14606" max="14609" width="12.140625" style="33" customWidth="1"/>
    <col min="14610" max="14610" width="11" style="33" customWidth="1"/>
    <col min="14611" max="14846" width="11.42578125" style="33"/>
    <col min="14847" max="14847" width="5.28515625" style="33" customWidth="1"/>
    <col min="14848" max="14848" width="10.85546875" style="33" customWidth="1"/>
    <col min="14849" max="14850" width="13.7109375" style="33" customWidth="1"/>
    <col min="14851" max="14851" width="12.140625" style="33" customWidth="1"/>
    <col min="14852" max="14852" width="10.7109375" style="33" customWidth="1"/>
    <col min="14853" max="14853" width="9.5703125" style="33" customWidth="1"/>
    <col min="14854" max="14854" width="10.85546875" style="33" customWidth="1"/>
    <col min="14855" max="14855" width="9.140625" style="33" customWidth="1"/>
    <col min="14856" max="14856" width="10.85546875" style="33" customWidth="1"/>
    <col min="14857" max="14857" width="11" style="33" customWidth="1"/>
    <col min="14858" max="14858" width="14.7109375" style="33" customWidth="1"/>
    <col min="14859" max="14859" width="12" style="33" customWidth="1"/>
    <col min="14860" max="14860" width="6.7109375" style="33" customWidth="1"/>
    <col min="14861" max="14861" width="2" style="33" customWidth="1"/>
    <col min="14862" max="14865" width="12.140625" style="33" customWidth="1"/>
    <col min="14866" max="14866" width="11" style="33" customWidth="1"/>
    <col min="14867" max="15102" width="11.42578125" style="33"/>
    <col min="15103" max="15103" width="5.28515625" style="33" customWidth="1"/>
    <col min="15104" max="15104" width="10.85546875" style="33" customWidth="1"/>
    <col min="15105" max="15106" width="13.7109375" style="33" customWidth="1"/>
    <col min="15107" max="15107" width="12.140625" style="33" customWidth="1"/>
    <col min="15108" max="15108" width="10.7109375" style="33" customWidth="1"/>
    <col min="15109" max="15109" width="9.5703125" style="33" customWidth="1"/>
    <col min="15110" max="15110" width="10.85546875" style="33" customWidth="1"/>
    <col min="15111" max="15111" width="9.140625" style="33" customWidth="1"/>
    <col min="15112" max="15112" width="10.85546875" style="33" customWidth="1"/>
    <col min="15113" max="15113" width="11" style="33" customWidth="1"/>
    <col min="15114" max="15114" width="14.7109375" style="33" customWidth="1"/>
    <col min="15115" max="15115" width="12" style="33" customWidth="1"/>
    <col min="15116" max="15116" width="6.7109375" style="33" customWidth="1"/>
    <col min="15117" max="15117" width="2" style="33" customWidth="1"/>
    <col min="15118" max="15121" width="12.140625" style="33" customWidth="1"/>
    <col min="15122" max="15122" width="11" style="33" customWidth="1"/>
    <col min="15123" max="15358" width="11.42578125" style="33"/>
    <col min="15359" max="15359" width="5.28515625" style="33" customWidth="1"/>
    <col min="15360" max="15360" width="10.85546875" style="33" customWidth="1"/>
    <col min="15361" max="15362" width="13.7109375" style="33" customWidth="1"/>
    <col min="15363" max="15363" width="12.140625" style="33" customWidth="1"/>
    <col min="15364" max="15364" width="10.7109375" style="33" customWidth="1"/>
    <col min="15365" max="15365" width="9.5703125" style="33" customWidth="1"/>
    <col min="15366" max="15366" width="10.85546875" style="33" customWidth="1"/>
    <col min="15367" max="15367" width="9.140625" style="33" customWidth="1"/>
    <col min="15368" max="15368" width="10.85546875" style="33" customWidth="1"/>
    <col min="15369" max="15369" width="11" style="33" customWidth="1"/>
    <col min="15370" max="15370" width="14.7109375" style="33" customWidth="1"/>
    <col min="15371" max="15371" width="12" style="33" customWidth="1"/>
    <col min="15372" max="15372" width="6.7109375" style="33" customWidth="1"/>
    <col min="15373" max="15373" width="2" style="33" customWidth="1"/>
    <col min="15374" max="15377" width="12.140625" style="33" customWidth="1"/>
    <col min="15378" max="15378" width="11" style="33" customWidth="1"/>
    <col min="15379" max="15614" width="11.42578125" style="33"/>
    <col min="15615" max="15615" width="5.28515625" style="33" customWidth="1"/>
    <col min="15616" max="15616" width="10.85546875" style="33" customWidth="1"/>
    <col min="15617" max="15618" width="13.7109375" style="33" customWidth="1"/>
    <col min="15619" max="15619" width="12.140625" style="33" customWidth="1"/>
    <col min="15620" max="15620" width="10.7109375" style="33" customWidth="1"/>
    <col min="15621" max="15621" width="9.5703125" style="33" customWidth="1"/>
    <col min="15622" max="15622" width="10.85546875" style="33" customWidth="1"/>
    <col min="15623" max="15623" width="9.140625" style="33" customWidth="1"/>
    <col min="15624" max="15624" width="10.85546875" style="33" customWidth="1"/>
    <col min="15625" max="15625" width="11" style="33" customWidth="1"/>
    <col min="15626" max="15626" width="14.7109375" style="33" customWidth="1"/>
    <col min="15627" max="15627" width="12" style="33" customWidth="1"/>
    <col min="15628" max="15628" width="6.7109375" style="33" customWidth="1"/>
    <col min="15629" max="15629" width="2" style="33" customWidth="1"/>
    <col min="15630" max="15633" width="12.140625" style="33" customWidth="1"/>
    <col min="15634" max="15634" width="11" style="33" customWidth="1"/>
    <col min="15635" max="15870" width="11.42578125" style="33"/>
    <col min="15871" max="15871" width="5.28515625" style="33" customWidth="1"/>
    <col min="15872" max="15872" width="10.85546875" style="33" customWidth="1"/>
    <col min="15873" max="15874" width="13.7109375" style="33" customWidth="1"/>
    <col min="15875" max="15875" width="12.140625" style="33" customWidth="1"/>
    <col min="15876" max="15876" width="10.7109375" style="33" customWidth="1"/>
    <col min="15877" max="15877" width="9.5703125" style="33" customWidth="1"/>
    <col min="15878" max="15878" width="10.85546875" style="33" customWidth="1"/>
    <col min="15879" max="15879" width="9.140625" style="33" customWidth="1"/>
    <col min="15880" max="15880" width="10.85546875" style="33" customWidth="1"/>
    <col min="15881" max="15881" width="11" style="33" customWidth="1"/>
    <col min="15882" max="15882" width="14.7109375" style="33" customWidth="1"/>
    <col min="15883" max="15883" width="12" style="33" customWidth="1"/>
    <col min="15884" max="15884" width="6.7109375" style="33" customWidth="1"/>
    <col min="15885" max="15885" width="2" style="33" customWidth="1"/>
    <col min="15886" max="15889" width="12.140625" style="33" customWidth="1"/>
    <col min="15890" max="15890" width="11" style="33" customWidth="1"/>
    <col min="15891" max="16126" width="11.42578125" style="33"/>
    <col min="16127" max="16127" width="5.28515625" style="33" customWidth="1"/>
    <col min="16128" max="16128" width="10.85546875" style="33" customWidth="1"/>
    <col min="16129" max="16130" width="13.7109375" style="33" customWidth="1"/>
    <col min="16131" max="16131" width="12.140625" style="33" customWidth="1"/>
    <col min="16132" max="16132" width="10.7109375" style="33" customWidth="1"/>
    <col min="16133" max="16133" width="9.5703125" style="33" customWidth="1"/>
    <col min="16134" max="16134" width="10.85546875" style="33" customWidth="1"/>
    <col min="16135" max="16135" width="9.140625" style="33" customWidth="1"/>
    <col min="16136" max="16136" width="10.85546875" style="33" customWidth="1"/>
    <col min="16137" max="16137" width="11" style="33" customWidth="1"/>
    <col min="16138" max="16138" width="14.7109375" style="33" customWidth="1"/>
    <col min="16139" max="16139" width="12" style="33" customWidth="1"/>
    <col min="16140" max="16140" width="6.7109375" style="33" customWidth="1"/>
    <col min="16141" max="16141" width="2" style="33" customWidth="1"/>
    <col min="16142" max="16145" width="12.140625" style="33" customWidth="1"/>
    <col min="16146" max="16146" width="11" style="33" customWidth="1"/>
    <col min="16147" max="16384" width="11.42578125" style="33"/>
  </cols>
  <sheetData>
    <row r="1" spans="1:22" ht="49.5" customHeight="1" x14ac:dyDescent="0.3">
      <c r="C1" s="4"/>
      <c r="D1" s="19"/>
      <c r="F1" s="4"/>
      <c r="G1" s="19"/>
      <c r="I1" s="4"/>
      <c r="J1" s="19"/>
      <c r="K1" s="19"/>
      <c r="N1" s="19"/>
      <c r="P1" s="4"/>
      <c r="Q1" s="4"/>
      <c r="R1" s="19"/>
    </row>
    <row r="2" spans="1:22" ht="25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2" ht="41.25" customHeight="1" x14ac:dyDescent="0.2">
      <c r="A3" s="116" t="s">
        <v>73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7"/>
      <c r="T3" s="17"/>
      <c r="U3" s="17"/>
      <c r="V3" s="17"/>
    </row>
    <row r="4" spans="1:22" ht="17.25" customHeight="1" x14ac:dyDescent="0.2">
      <c r="A4" s="118">
        <v>2.5000000000000001E-2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2" ht="41.25" customHeight="1" x14ac:dyDescent="0.2">
      <c r="A5" s="93" t="s">
        <v>20</v>
      </c>
      <c r="B5" s="29" t="s">
        <v>8</v>
      </c>
      <c r="C5" s="29" t="s">
        <v>7</v>
      </c>
      <c r="D5" s="29" t="s">
        <v>19</v>
      </c>
      <c r="E5" s="29" t="s">
        <v>0</v>
      </c>
      <c r="F5" s="29" t="s">
        <v>1</v>
      </c>
      <c r="G5" s="29" t="s">
        <v>3</v>
      </c>
      <c r="H5" s="29" t="s">
        <v>4</v>
      </c>
      <c r="I5" s="29" t="s">
        <v>5</v>
      </c>
      <c r="J5" s="30" t="s">
        <v>6</v>
      </c>
      <c r="K5" s="30" t="s">
        <v>32</v>
      </c>
      <c r="L5" s="120" t="s">
        <v>26</v>
      </c>
      <c r="M5" s="123" t="s">
        <v>20</v>
      </c>
      <c r="N5" s="31" t="s">
        <v>2</v>
      </c>
      <c r="O5" s="120" t="s">
        <v>25</v>
      </c>
      <c r="P5" s="120" t="s">
        <v>23</v>
      </c>
      <c r="Q5" s="120" t="s">
        <v>24</v>
      </c>
      <c r="R5" s="91" t="s">
        <v>27</v>
      </c>
    </row>
    <row r="6" spans="1:22" ht="16.5" customHeight="1" x14ac:dyDescent="0.2">
      <c r="A6" s="94"/>
      <c r="B6" s="5" t="s">
        <v>22</v>
      </c>
      <c r="C6" s="5"/>
      <c r="D6" s="5"/>
      <c r="E6" s="5"/>
      <c r="F6" s="5"/>
      <c r="G6" s="5"/>
      <c r="H6" s="5"/>
      <c r="I6" s="5"/>
      <c r="J6" s="6"/>
      <c r="K6" s="6"/>
      <c r="L6" s="121"/>
      <c r="M6" s="124"/>
      <c r="N6" s="7"/>
      <c r="O6" s="121"/>
      <c r="P6" s="121"/>
      <c r="Q6" s="121"/>
      <c r="R6" s="92"/>
    </row>
    <row r="7" spans="1:22" ht="10.5" customHeight="1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22"/>
      <c r="M7" s="125"/>
      <c r="N7" s="11"/>
      <c r="O7" s="12">
        <v>0.15</v>
      </c>
      <c r="P7" s="12">
        <v>7.5999999999999998E-2</v>
      </c>
      <c r="Q7" s="12">
        <v>0.08</v>
      </c>
      <c r="R7" s="12">
        <f>SUM(O7:Q7)</f>
        <v>0.30599999999999999</v>
      </c>
    </row>
    <row r="8" spans="1:22" ht="16.5" customHeight="1" x14ac:dyDescent="0.25">
      <c r="A8" s="2">
        <v>2</v>
      </c>
      <c r="B8" s="42">
        <f>ROUND(VLOOKUP($A8,'Tabla 2017'!$A$8:$K$35,2,0)*(1+$A$4),0)</f>
        <v>592659</v>
      </c>
      <c r="C8" s="42">
        <f>ROUND(VLOOKUP($A8,'Tabla 2017'!$A$8:$K$35,3,0)*(1+$A$4),0)</f>
        <v>2231233</v>
      </c>
      <c r="D8" s="42">
        <f>ROUND(VLOOKUP($A8,'Tabla 2017'!$A$8:$K$35,4,0)*(1+$A$4),0)</f>
        <v>2823892</v>
      </c>
      <c r="E8" s="42">
        <f>ROUND(VLOOKUP($A8,'Tabla 2017'!$A$8:$K$35,5,0)*(1+$A$4),0)</f>
        <v>0</v>
      </c>
      <c r="F8" s="42">
        <f>ROUND(VLOOKUP($A8,'Tabla 2017'!$A$8:$K$35,6,0)*(1+$A$4),0)</f>
        <v>0</v>
      </c>
      <c r="G8" s="42">
        <f>ROUND(VLOOKUP($A8,'Tabla 2017'!$A$8:$K$35,7,0)*(1+$A$4),0)</f>
        <v>127422</v>
      </c>
      <c r="H8" s="42">
        <f>ROUND(VLOOKUP($A8,'Tabla 2017'!$A$8:$K$35,8,0)*(1+$A$4),0)</f>
        <v>97419</v>
      </c>
      <c r="I8" s="42">
        <f>ROUND(VLOOKUP($A8,'Tabla 2017'!$A$8:$K$35,9,0)*(1+$A$4),0)</f>
        <v>214211</v>
      </c>
      <c r="J8" s="42">
        <f>ROUND(VLOOKUP($A8,'Tabla 2017'!$A$8:$K$35,10,0)*(1+$A$4),0)</f>
        <v>19411</v>
      </c>
      <c r="K8" s="42">
        <f>ROUND(VLOOKUP($A8,'Tabla 2017'!$A$8:$K$35,11,0)*(1+$A$4),0)</f>
        <v>0</v>
      </c>
      <c r="L8" s="43">
        <f>SUM(B8:K8)</f>
        <v>6106247</v>
      </c>
      <c r="M8" s="2">
        <v>2</v>
      </c>
      <c r="N8" s="15">
        <f>$B8+$C8+$F8+$J8</f>
        <v>2843303</v>
      </c>
      <c r="O8" s="14">
        <f t="shared" ref="O8:O21" si="0">ROUND(N8*$O$7,0)</f>
        <v>426495</v>
      </c>
      <c r="P8" s="14">
        <f t="shared" ref="P8:P21" si="1">ROUND(N8*$P$7,0)</f>
        <v>216091</v>
      </c>
      <c r="Q8" s="14">
        <f t="shared" ref="Q8:Q21" si="2">ROUND(N8*$Q$7,0)</f>
        <v>227464</v>
      </c>
      <c r="R8" s="23">
        <f>SUM(O8:Q8)</f>
        <v>870050</v>
      </c>
      <c r="S8" s="34"/>
    </row>
    <row r="9" spans="1:22" ht="16.5" customHeight="1" x14ac:dyDescent="0.25">
      <c r="A9" s="24" t="s">
        <v>21</v>
      </c>
      <c r="B9" s="42">
        <f>ROUND(VLOOKUP($A9,'Tabla 2017'!$A$8:$K$35,2,0)*(1+$A$4),0)</f>
        <v>625751</v>
      </c>
      <c r="C9" s="42">
        <f>ROUND(VLOOKUP($A9,'Tabla 2017'!$A$8:$K$35,3,0)*(1+$A$4),0)</f>
        <v>1839877</v>
      </c>
      <c r="D9" s="42">
        <f>ROUND(VLOOKUP($A9,'Tabla 2017'!$A$8:$K$35,4,0)*(1+$A$4),0)</f>
        <v>0</v>
      </c>
      <c r="E9" s="42">
        <f>ROUND(VLOOKUP($A9,'Tabla 2017'!$A$8:$K$35,5,0)*(1+$A$4),0)</f>
        <v>1232815</v>
      </c>
      <c r="F9" s="42">
        <f>ROUND(VLOOKUP($A9,'Tabla 2017'!$A$8:$K$35,6,0)*(1+$A$4),0)</f>
        <v>26627</v>
      </c>
      <c r="G9" s="42">
        <f>ROUND(VLOOKUP($A9,'Tabla 2017'!$A$8:$K$35,7,0)*(1+$A$4),0)</f>
        <v>134536</v>
      </c>
      <c r="H9" s="42">
        <f>ROUND(VLOOKUP($A9,'Tabla 2017'!$A$8:$K$35,8,0)*(1+$A$4),0)</f>
        <v>97811</v>
      </c>
      <c r="I9" s="42">
        <f>ROUND(VLOOKUP($A9,'Tabla 2017'!$A$8:$K$35,9,0)*(1+$A$4),0)</f>
        <v>215002</v>
      </c>
      <c r="J9" s="42">
        <f>ROUND(VLOOKUP($A9,'Tabla 2017'!$A$8:$K$35,10,0)*(1+$A$4),0)</f>
        <v>19411</v>
      </c>
      <c r="K9" s="42">
        <f>ROUND(VLOOKUP($A9,'Tabla 2017'!$A$8:$K$35,11,0)*(1+$A$4),0)</f>
        <v>0</v>
      </c>
      <c r="L9" s="43">
        <f t="shared" ref="L9:L35" si="3">SUM(B9:K9)</f>
        <v>4191830</v>
      </c>
      <c r="M9" s="24" t="s">
        <v>21</v>
      </c>
      <c r="N9" s="15">
        <f>$B9+$C9+$F9+$J9</f>
        <v>2511666</v>
      </c>
      <c r="O9" s="14">
        <f t="shared" si="0"/>
        <v>376750</v>
      </c>
      <c r="P9" s="14">
        <f t="shared" si="1"/>
        <v>190887</v>
      </c>
      <c r="Q9" s="14">
        <f t="shared" si="2"/>
        <v>200933</v>
      </c>
      <c r="R9" s="23">
        <f>SUM(O9:Q9)</f>
        <v>768570</v>
      </c>
      <c r="S9" s="34"/>
    </row>
    <row r="10" spans="1:22" ht="16.5" customHeight="1" x14ac:dyDescent="0.25">
      <c r="A10" s="24" t="s">
        <v>34</v>
      </c>
      <c r="B10" s="42">
        <f>ROUND(VLOOKUP($A10,'Tabla 2017'!$A$8:$K$35,2,0)*(1+$A$4),0)</f>
        <v>625751</v>
      </c>
      <c r="C10" s="42">
        <f>ROUND(VLOOKUP($A10,'Tabla 2017'!$A$8:$K$35,3,0)*(1+$A$4),0)</f>
        <v>1839877</v>
      </c>
      <c r="D10" s="42">
        <f>ROUND(VLOOKUP($A10,'Tabla 2017'!$A$8:$K$35,4,0)*(1+$A$4),0)</f>
        <v>0</v>
      </c>
      <c r="E10" s="42">
        <f>ROUND(VLOOKUP($A10,'Tabla 2017'!$A$8:$K$35,5,0)*(1+$A$4),0)</f>
        <v>0</v>
      </c>
      <c r="F10" s="42">
        <f>ROUND(VLOOKUP($A10,'Tabla 2017'!$A$8:$K$35,6,0)*(1+$A$4),0)</f>
        <v>26627</v>
      </c>
      <c r="G10" s="42">
        <f>ROUND(VLOOKUP($A10,'Tabla 2017'!$A$8:$K$35,7,0)*(1+$A$4),0)</f>
        <v>134536</v>
      </c>
      <c r="H10" s="42">
        <f>ROUND(VLOOKUP($A10,'Tabla 2017'!$A$8:$K$35,8,0)*(1+$A$4),0)</f>
        <v>97811</v>
      </c>
      <c r="I10" s="42">
        <f>ROUND(VLOOKUP($A10,'Tabla 2017'!$A$8:$K$35,9,0)*(1+$A$4),0)</f>
        <v>215002</v>
      </c>
      <c r="J10" s="42">
        <f>ROUND(VLOOKUP($A10,'Tabla 2017'!$A$8:$K$35,10,0)*(1+$A$4),0)</f>
        <v>19411</v>
      </c>
      <c r="K10" s="42">
        <f>ROUND(VLOOKUP($A10,'Tabla 2017'!$A$8:$K$35,11,0)*(1+$A$4),0)</f>
        <v>500605</v>
      </c>
      <c r="L10" s="43">
        <f>SUM(B10:K10)</f>
        <v>3459620</v>
      </c>
      <c r="M10" s="24" t="s">
        <v>34</v>
      </c>
      <c r="N10" s="15">
        <f t="shared" ref="N10:N35" si="4">B10+C10+F10+J10</f>
        <v>2511666</v>
      </c>
      <c r="O10" s="14">
        <f t="shared" si="0"/>
        <v>376750</v>
      </c>
      <c r="P10" s="14">
        <f t="shared" si="1"/>
        <v>190887</v>
      </c>
      <c r="Q10" s="14">
        <f t="shared" si="2"/>
        <v>200933</v>
      </c>
      <c r="R10" s="23">
        <f t="shared" ref="R10:R35" si="5">SUM(O10:Q10)</f>
        <v>768570</v>
      </c>
      <c r="S10" s="34"/>
    </row>
    <row r="11" spans="1:22" ht="16.5" customHeight="1" x14ac:dyDescent="0.25">
      <c r="A11" s="24" t="s">
        <v>35</v>
      </c>
      <c r="B11" s="42">
        <f>ROUND(VLOOKUP($A11,'Tabla 2017'!$A$8:$K$35,2,0)*(1+$A$4),0)</f>
        <v>590347</v>
      </c>
      <c r="C11" s="42">
        <f>ROUND(VLOOKUP($A11,'Tabla 2017'!$A$8:$K$35,3,0)*(1+$A$4),0)</f>
        <v>1785082</v>
      </c>
      <c r="D11" s="42">
        <f>ROUND(VLOOKUP($A11,'Tabla 2017'!$A$8:$K$35,4,0)*(1+$A$4),0)</f>
        <v>0</v>
      </c>
      <c r="E11" s="42">
        <f>ROUND(VLOOKUP($A11,'Tabla 2017'!$A$8:$K$35,5,0)*(1+$A$4),0)</f>
        <v>0</v>
      </c>
      <c r="F11" s="42">
        <f>ROUND(VLOOKUP($A11,'Tabla 2017'!$A$8:$K$35,6,0)*(1+$A$4),0)</f>
        <v>26627</v>
      </c>
      <c r="G11" s="42">
        <f>ROUND(VLOOKUP($A11,'Tabla 2017'!$A$8:$K$35,7,0)*(1+$A$4),0)</f>
        <v>126925</v>
      </c>
      <c r="H11" s="42">
        <f>ROUND(VLOOKUP($A11,'Tabla 2017'!$A$8:$K$35,8,0)*(1+$A$4),0)</f>
        <v>100394</v>
      </c>
      <c r="I11" s="42">
        <f>ROUND(VLOOKUP($A11,'Tabla 2017'!$A$8:$K$35,9,0)*(1+$A$4),0)</f>
        <v>220003</v>
      </c>
      <c r="J11" s="42">
        <f>ROUND(VLOOKUP($A11,'Tabla 2017'!$A$8:$K$35,10,0)*(1+$A$4),0)</f>
        <v>19411</v>
      </c>
      <c r="K11" s="42">
        <f>ROUND(VLOOKUP($A11,'Tabla 2017'!$A$8:$K$35,11,0)*(1+$A$4),0)</f>
        <v>472274</v>
      </c>
      <c r="L11" s="43">
        <f t="shared" si="3"/>
        <v>3341063</v>
      </c>
      <c r="M11" s="24" t="s">
        <v>35</v>
      </c>
      <c r="N11" s="15">
        <f t="shared" si="4"/>
        <v>2421467</v>
      </c>
      <c r="O11" s="14">
        <f t="shared" si="0"/>
        <v>363220</v>
      </c>
      <c r="P11" s="14">
        <f t="shared" si="1"/>
        <v>184031</v>
      </c>
      <c r="Q11" s="14">
        <f t="shared" si="2"/>
        <v>193717</v>
      </c>
      <c r="R11" s="23">
        <f t="shared" si="5"/>
        <v>740968</v>
      </c>
      <c r="S11" s="34"/>
    </row>
    <row r="12" spans="1:22" ht="16.5" customHeight="1" x14ac:dyDescent="0.25">
      <c r="A12" s="24" t="s">
        <v>36</v>
      </c>
      <c r="B12" s="42">
        <f>ROUND(VLOOKUP($A12,'Tabla 2017'!$A$8:$K$35,2,0)*(1+$A$4),0)</f>
        <v>556952</v>
      </c>
      <c r="C12" s="42">
        <f>ROUND(VLOOKUP($A12,'Tabla 2017'!$A$8:$K$35,3,0)*(1+$A$4),0)</f>
        <v>1534236</v>
      </c>
      <c r="D12" s="42">
        <f>ROUND(VLOOKUP($A12,'Tabla 2017'!$A$8:$K$35,4,0)*(1+$A$4),0)</f>
        <v>0</v>
      </c>
      <c r="E12" s="42">
        <f>ROUND(VLOOKUP($A12,'Tabla 2017'!$A$8:$K$35,5,0)*(1+$A$4),0)</f>
        <v>0</v>
      </c>
      <c r="F12" s="42">
        <f>ROUND(VLOOKUP($A12,'Tabla 2017'!$A$8:$K$35,6,0)*(1+$A$4),0)</f>
        <v>26627</v>
      </c>
      <c r="G12" s="42">
        <f>ROUND(VLOOKUP($A12,'Tabla 2017'!$A$8:$K$35,7,0)*(1+$A$4),0)</f>
        <v>119745</v>
      </c>
      <c r="H12" s="42">
        <f>ROUND(VLOOKUP($A12,'Tabla 2017'!$A$8:$K$35,8,0)*(1+$A$4),0)</f>
        <v>103021</v>
      </c>
      <c r="I12" s="42">
        <f>ROUND(VLOOKUP($A12,'Tabla 2017'!$A$8:$K$35,9,0)*(1+$A$4),0)</f>
        <v>225024</v>
      </c>
      <c r="J12" s="42">
        <f>ROUND(VLOOKUP($A12,'Tabla 2017'!$A$8:$K$35,10,0)*(1+$A$4),0)</f>
        <v>19411</v>
      </c>
      <c r="K12" s="42">
        <f>ROUND(VLOOKUP($A12,'Tabla 2017'!$A$8:$K$35,11,0)*(1+$A$4),0)</f>
        <v>470744</v>
      </c>
      <c r="L12" s="43">
        <f t="shared" si="3"/>
        <v>3055760</v>
      </c>
      <c r="M12" s="24" t="s">
        <v>36</v>
      </c>
      <c r="N12" s="15">
        <f t="shared" si="4"/>
        <v>2137226</v>
      </c>
      <c r="O12" s="14">
        <f t="shared" si="0"/>
        <v>320584</v>
      </c>
      <c r="P12" s="14">
        <f t="shared" si="1"/>
        <v>162429</v>
      </c>
      <c r="Q12" s="14">
        <f t="shared" si="2"/>
        <v>170978</v>
      </c>
      <c r="R12" s="23">
        <f t="shared" si="5"/>
        <v>653991</v>
      </c>
      <c r="S12" s="34"/>
    </row>
    <row r="13" spans="1:22" ht="16.5" customHeight="1" x14ac:dyDescent="0.25">
      <c r="A13" s="24" t="s">
        <v>37</v>
      </c>
      <c r="B13" s="42">
        <f>ROUND(VLOOKUP($A13,'Tabla 2017'!$A$8:$K$35,2,0)*(1+$A$4),0)</f>
        <v>525385</v>
      </c>
      <c r="C13" s="42">
        <f>ROUND(VLOOKUP($A13,'Tabla 2017'!$A$8:$K$35,3,0)*(1+$A$4),0)</f>
        <v>1296547</v>
      </c>
      <c r="D13" s="42">
        <f>ROUND(VLOOKUP($A13,'Tabla 2017'!$A$8:$K$35,4,0)*(1+$A$4),0)</f>
        <v>0</v>
      </c>
      <c r="E13" s="42">
        <f>ROUND(VLOOKUP($A13,'Tabla 2017'!$A$8:$K$35,5,0)*(1+$A$4),0)</f>
        <v>0</v>
      </c>
      <c r="F13" s="42">
        <f>ROUND(VLOOKUP($A13,'Tabla 2017'!$A$8:$K$35,6,0)*(1+$A$4),0)</f>
        <v>30620</v>
      </c>
      <c r="G13" s="42">
        <f>ROUND(VLOOKUP($A13,'Tabla 2017'!$A$8:$K$35,7,0)*(1+$A$4),0)</f>
        <v>112958</v>
      </c>
      <c r="H13" s="42">
        <f>ROUND(VLOOKUP($A13,'Tabla 2017'!$A$8:$K$35,8,0)*(1+$A$4),0)</f>
        <v>95851</v>
      </c>
      <c r="I13" s="42">
        <f>ROUND(VLOOKUP($A13,'Tabla 2017'!$A$8:$K$35,9,0)*(1+$A$4),0)</f>
        <v>251525</v>
      </c>
      <c r="J13" s="42">
        <f>ROUND(VLOOKUP($A13,'Tabla 2017'!$A$8:$K$35,10,0)*(1+$A$4),0)</f>
        <v>19411</v>
      </c>
      <c r="K13" s="42">
        <f>ROUND(VLOOKUP($A13,'Tabla 2017'!$A$8:$K$35,11,0)*(1+$A$4),0)</f>
        <v>420303</v>
      </c>
      <c r="L13" s="43">
        <f t="shared" si="3"/>
        <v>2752600</v>
      </c>
      <c r="M13" s="24" t="s">
        <v>37</v>
      </c>
      <c r="N13" s="15">
        <f t="shared" si="4"/>
        <v>1871963</v>
      </c>
      <c r="O13" s="14">
        <f t="shared" si="0"/>
        <v>280794</v>
      </c>
      <c r="P13" s="14">
        <f t="shared" si="1"/>
        <v>142269</v>
      </c>
      <c r="Q13" s="14">
        <f t="shared" si="2"/>
        <v>149757</v>
      </c>
      <c r="R13" s="23">
        <f t="shared" si="5"/>
        <v>572820</v>
      </c>
      <c r="S13" s="34"/>
    </row>
    <row r="14" spans="1:22" ht="16.5" customHeight="1" x14ac:dyDescent="0.25">
      <c r="A14" s="24" t="s">
        <v>38</v>
      </c>
      <c r="B14" s="42">
        <f>ROUND(VLOOKUP($A14,'Tabla 2017'!$A$8:$K$35,2,0)*(1+$A$4),0)</f>
        <v>484276</v>
      </c>
      <c r="C14" s="42">
        <f>ROUND(VLOOKUP($A14,'Tabla 2017'!$A$8:$K$35,3,0)*(1+$A$4),0)</f>
        <v>972315</v>
      </c>
      <c r="D14" s="42">
        <f>ROUND(VLOOKUP($A14,'Tabla 2017'!$A$8:$K$35,4,0)*(1+$A$4),0)</f>
        <v>0</v>
      </c>
      <c r="E14" s="42">
        <f>ROUND(VLOOKUP($A14,'Tabla 2017'!$A$8:$K$35,5,0)*(1+$A$4),0)</f>
        <v>0</v>
      </c>
      <c r="F14" s="42">
        <f>ROUND(VLOOKUP($A14,'Tabla 2017'!$A$8:$K$35,6,0)*(1+$A$4),0)</f>
        <v>30620</v>
      </c>
      <c r="G14" s="42">
        <f>ROUND(VLOOKUP($A14,'Tabla 2017'!$A$8:$K$35,7,0)*(1+$A$4),0)</f>
        <v>104120</v>
      </c>
      <c r="H14" s="42">
        <f>ROUND(VLOOKUP($A14,'Tabla 2017'!$A$8:$K$35,8,0)*(1+$A$4),0)</f>
        <v>71486</v>
      </c>
      <c r="I14" s="42">
        <f>ROUND(VLOOKUP($A14,'Tabla 2017'!$A$8:$K$35,9,0)*(1+$A$4),0)</f>
        <v>173444</v>
      </c>
      <c r="J14" s="42">
        <f>ROUND(VLOOKUP($A14,'Tabla 2017'!$A$8:$K$35,10,0)*(1+$A$4),0)</f>
        <v>19411</v>
      </c>
      <c r="K14" s="42">
        <f>ROUND(VLOOKUP($A14,'Tabla 2017'!$A$8:$K$35,11,0)*(1+$A$4),0)</f>
        <v>383513</v>
      </c>
      <c r="L14" s="43">
        <f t="shared" si="3"/>
        <v>2239185</v>
      </c>
      <c r="M14" s="24" t="s">
        <v>38</v>
      </c>
      <c r="N14" s="15">
        <f t="shared" si="4"/>
        <v>1506622</v>
      </c>
      <c r="O14" s="14">
        <f t="shared" si="0"/>
        <v>225993</v>
      </c>
      <c r="P14" s="14">
        <f t="shared" si="1"/>
        <v>114503</v>
      </c>
      <c r="Q14" s="14">
        <f t="shared" si="2"/>
        <v>120530</v>
      </c>
      <c r="R14" s="23">
        <f t="shared" si="5"/>
        <v>461026</v>
      </c>
      <c r="S14" s="34"/>
    </row>
    <row r="15" spans="1:22" ht="16.5" customHeight="1" x14ac:dyDescent="0.25">
      <c r="A15" s="24" t="s">
        <v>39</v>
      </c>
      <c r="B15" s="42">
        <f>ROUND(VLOOKUP($A15,'Tabla 2017'!$A$8:$K$35,2,0)*(1+$A$4),0)</f>
        <v>448365</v>
      </c>
      <c r="C15" s="42">
        <f>ROUND(VLOOKUP($A15,'Tabla 2017'!$A$8:$K$35,3,0)*(1+$A$4),0)</f>
        <v>746536</v>
      </c>
      <c r="D15" s="42">
        <f>ROUND(VLOOKUP($A15,'Tabla 2017'!$A$8:$K$35,4,0)*(1+$A$4),0)</f>
        <v>0</v>
      </c>
      <c r="E15" s="42">
        <f>ROUND(VLOOKUP($A15,'Tabla 2017'!$A$8:$K$35,5,0)*(1+$A$4),0)</f>
        <v>0</v>
      </c>
      <c r="F15" s="42">
        <f>ROUND(VLOOKUP($A15,'Tabla 2017'!$A$8:$K$35,6,0)*(1+$A$4),0)</f>
        <v>30620</v>
      </c>
      <c r="G15" s="42">
        <f>ROUND(VLOOKUP($A15,'Tabla 2017'!$A$8:$K$35,7,0)*(1+$A$4),0)</f>
        <v>96398</v>
      </c>
      <c r="H15" s="42">
        <f>ROUND(VLOOKUP($A15,'Tabla 2017'!$A$8:$K$35,8,0)*(1+$A$4),0)</f>
        <v>54542</v>
      </c>
      <c r="I15" s="42">
        <f>ROUND(VLOOKUP($A15,'Tabla 2017'!$A$8:$K$35,9,0)*(1+$A$4),0)</f>
        <v>132295</v>
      </c>
      <c r="J15" s="42">
        <f>ROUND(VLOOKUP($A15,'Tabla 2017'!$A$8:$K$35,10,0)*(1+$A$4),0)</f>
        <v>19411</v>
      </c>
      <c r="K15" s="42">
        <f>ROUND(VLOOKUP($A15,'Tabla 2017'!$A$8:$K$35,11,0)*(1+$A$4),0)</f>
        <v>343967</v>
      </c>
      <c r="L15" s="43">
        <f t="shared" si="3"/>
        <v>1872134</v>
      </c>
      <c r="M15" s="24" t="s">
        <v>39</v>
      </c>
      <c r="N15" s="15">
        <f t="shared" si="4"/>
        <v>1244932</v>
      </c>
      <c r="O15" s="14">
        <f t="shared" si="0"/>
        <v>186740</v>
      </c>
      <c r="P15" s="14">
        <f t="shared" si="1"/>
        <v>94615</v>
      </c>
      <c r="Q15" s="14">
        <f t="shared" si="2"/>
        <v>99595</v>
      </c>
      <c r="R15" s="23">
        <f t="shared" si="5"/>
        <v>380950</v>
      </c>
      <c r="S15" s="34"/>
    </row>
    <row r="16" spans="1:22" ht="16.5" customHeight="1" x14ac:dyDescent="0.25">
      <c r="A16" s="24" t="s">
        <v>40</v>
      </c>
      <c r="B16" s="42">
        <f>ROUND(VLOOKUP($A16,'Tabla 2017'!$A$8:$K$35,2,0)*(1+$A$4),0)</f>
        <v>415112</v>
      </c>
      <c r="C16" s="42">
        <f>ROUND(VLOOKUP($A16,'Tabla 2017'!$A$8:$K$35,3,0)*(1+$A$4),0)</f>
        <v>573623</v>
      </c>
      <c r="D16" s="42">
        <f>ROUND(VLOOKUP($A16,'Tabla 2017'!$A$8:$K$35,4,0)*(1+$A$4),0)</f>
        <v>0</v>
      </c>
      <c r="E16" s="42">
        <f>ROUND(VLOOKUP($A16,'Tabla 2017'!$A$8:$K$35,5,0)*(1+$A$4),0)</f>
        <v>0</v>
      </c>
      <c r="F16" s="42">
        <f>ROUND(VLOOKUP($A16,'Tabla 2017'!$A$8:$K$35,6,0)*(1+$A$4),0)</f>
        <v>30620</v>
      </c>
      <c r="G16" s="42">
        <f>ROUND(VLOOKUP($A16,'Tabla 2017'!$A$8:$K$35,7,0)*(1+$A$4),0)</f>
        <v>89249</v>
      </c>
      <c r="H16" s="42">
        <f>ROUND(VLOOKUP($A16,'Tabla 2017'!$A$8:$K$35,8,0)*(1+$A$4),0)</f>
        <v>41576</v>
      </c>
      <c r="I16" s="42">
        <f>ROUND(VLOOKUP($A16,'Tabla 2017'!$A$8:$K$35,9,0)*(1+$A$4),0)</f>
        <v>100862</v>
      </c>
      <c r="J16" s="42">
        <f>ROUND(VLOOKUP($A16,'Tabla 2017'!$A$8:$K$35,10,0)*(1+$A$4),0)</f>
        <v>19411</v>
      </c>
      <c r="K16" s="42">
        <f>ROUND(VLOOKUP($A16,'Tabla 2017'!$A$8:$K$35,11,0)*(1+$A$4),0)</f>
        <v>311275</v>
      </c>
      <c r="L16" s="43">
        <f t="shared" si="3"/>
        <v>1581728</v>
      </c>
      <c r="M16" s="24" t="s">
        <v>40</v>
      </c>
      <c r="N16" s="15">
        <f t="shared" si="4"/>
        <v>1038766</v>
      </c>
      <c r="O16" s="14">
        <f t="shared" si="0"/>
        <v>155815</v>
      </c>
      <c r="P16" s="14">
        <f t="shared" si="1"/>
        <v>78946</v>
      </c>
      <c r="Q16" s="14">
        <f t="shared" si="2"/>
        <v>83101</v>
      </c>
      <c r="R16" s="23">
        <f t="shared" si="5"/>
        <v>317862</v>
      </c>
      <c r="S16" s="34"/>
      <c r="T16" s="34"/>
    </row>
    <row r="17" spans="1:20" ht="16.5" customHeight="1" x14ac:dyDescent="0.25">
      <c r="A17" s="24" t="s">
        <v>41</v>
      </c>
      <c r="B17" s="42">
        <f>ROUND(VLOOKUP($A17,'Tabla 2017'!$A$8:$K$35,2,0)*(1+$A$4),0)</f>
        <v>415112</v>
      </c>
      <c r="C17" s="42">
        <f>ROUND(VLOOKUP($A17,'Tabla 2017'!$A$8:$K$35,3,0)*(1+$A$4),0)</f>
        <v>573623</v>
      </c>
      <c r="D17" s="42">
        <f>ROUND(VLOOKUP($A17,'Tabla 2017'!$A$8:$K$35,4,0)*(1+$A$4),0)</f>
        <v>0</v>
      </c>
      <c r="E17" s="42">
        <f>ROUND(VLOOKUP($A17,'Tabla 2017'!$A$8:$K$35,5,0)*(1+$A$4),0)</f>
        <v>0</v>
      </c>
      <c r="F17" s="42">
        <f>ROUND(VLOOKUP($A17,'Tabla 2017'!$A$8:$K$35,6,0)*(1+$A$4),0)</f>
        <v>30620</v>
      </c>
      <c r="G17" s="42">
        <f>ROUND(VLOOKUP($A17,'Tabla 2017'!$A$8:$K$35,7,0)*(1+$A$4),0)</f>
        <v>89249</v>
      </c>
      <c r="H17" s="42">
        <f>ROUND(VLOOKUP($A17,'Tabla 2017'!$A$8:$K$35,8,0)*(1+$A$4),0)</f>
        <v>41576</v>
      </c>
      <c r="I17" s="42">
        <f>ROUND(VLOOKUP($A17,'Tabla 2017'!$A$8:$K$35,9,0)*(1+$A$4),0)</f>
        <v>100862</v>
      </c>
      <c r="J17" s="42">
        <f>ROUND(VLOOKUP($A17,'Tabla 2017'!$A$8:$K$35,10,0)*(1+$A$4),0)</f>
        <v>19411</v>
      </c>
      <c r="K17" s="42">
        <f>ROUND(VLOOKUP($A17,'Tabla 2017'!$A$8:$K$35,11,0)*(1+$A$4),0)</f>
        <v>0</v>
      </c>
      <c r="L17" s="43">
        <f t="shared" si="3"/>
        <v>1270453</v>
      </c>
      <c r="M17" s="24" t="s">
        <v>41</v>
      </c>
      <c r="N17" s="15">
        <f t="shared" si="4"/>
        <v>1038766</v>
      </c>
      <c r="O17" s="14">
        <f t="shared" si="0"/>
        <v>155815</v>
      </c>
      <c r="P17" s="14">
        <f t="shared" si="1"/>
        <v>78946</v>
      </c>
      <c r="Q17" s="14">
        <f t="shared" si="2"/>
        <v>83101</v>
      </c>
      <c r="R17" s="23">
        <f t="shared" si="5"/>
        <v>317862</v>
      </c>
      <c r="S17" s="34"/>
      <c r="T17" s="34"/>
    </row>
    <row r="18" spans="1:20" ht="16.5" customHeight="1" x14ac:dyDescent="0.25">
      <c r="A18" s="24" t="s">
        <v>42</v>
      </c>
      <c r="B18" s="42">
        <f>ROUND(VLOOKUP($A18,'Tabla 2017'!$A$8:$K$35,2,0)*(1+$A$4),0)</f>
        <v>384390</v>
      </c>
      <c r="C18" s="42">
        <f>ROUND(VLOOKUP($A18,'Tabla 2017'!$A$8:$K$35,3,0)*(1+$A$4),0)</f>
        <v>433596</v>
      </c>
      <c r="D18" s="42">
        <f>ROUND(VLOOKUP($A18,'Tabla 2017'!$A$8:$K$35,4,0)*(1+$A$4),0)</f>
        <v>0</v>
      </c>
      <c r="E18" s="42">
        <f>ROUND(VLOOKUP($A18,'Tabla 2017'!$A$8:$K$35,5,0)*(1+$A$4),0)</f>
        <v>0</v>
      </c>
      <c r="F18" s="42">
        <f>ROUND(VLOOKUP($A18,'Tabla 2017'!$A$8:$K$35,6,0)*(1+$A$4),0)</f>
        <v>30620</v>
      </c>
      <c r="G18" s="42">
        <f>ROUND(VLOOKUP($A18,'Tabla 2017'!$A$8:$K$35,7,0)*(1+$A$4),0)</f>
        <v>82644</v>
      </c>
      <c r="H18" s="42">
        <f>ROUND(VLOOKUP($A18,'Tabla 2017'!$A$8:$K$35,8,0)*(1+$A$4),0)</f>
        <v>31094</v>
      </c>
      <c r="I18" s="42">
        <f>ROUND(VLOOKUP($A18,'Tabla 2017'!$A$8:$K$35,9,0)*(1+$A$4),0)</f>
        <v>75380</v>
      </c>
      <c r="J18" s="42">
        <f>ROUND(VLOOKUP($A18,'Tabla 2017'!$A$8:$K$35,10,0)*(1+$A$4),0)</f>
        <v>19411</v>
      </c>
      <c r="K18" s="42">
        <f>ROUND(VLOOKUP($A18,'Tabla 2017'!$A$8:$K$35,11,0)*(1+$A$4),0)</f>
        <v>281694</v>
      </c>
      <c r="L18" s="43">
        <f t="shared" si="3"/>
        <v>1338829</v>
      </c>
      <c r="M18" s="24" t="s">
        <v>42</v>
      </c>
      <c r="N18" s="15">
        <f t="shared" si="4"/>
        <v>868017</v>
      </c>
      <c r="O18" s="14">
        <f t="shared" si="0"/>
        <v>130203</v>
      </c>
      <c r="P18" s="14">
        <f t="shared" si="1"/>
        <v>65969</v>
      </c>
      <c r="Q18" s="14">
        <f t="shared" si="2"/>
        <v>69441</v>
      </c>
      <c r="R18" s="23">
        <f t="shared" si="5"/>
        <v>265613</v>
      </c>
      <c r="S18" s="34"/>
    </row>
    <row r="19" spans="1:20" ht="16.5" customHeight="1" x14ac:dyDescent="0.25">
      <c r="A19" s="24" t="s">
        <v>43</v>
      </c>
      <c r="B19" s="42">
        <f>ROUND(VLOOKUP($A19,'Tabla 2017'!$A$8:$K$35,2,0)*(1+$A$4),0)</f>
        <v>384390</v>
      </c>
      <c r="C19" s="42">
        <f>ROUND(VLOOKUP($A19,'Tabla 2017'!$A$8:$K$35,3,0)*(1+$A$4),0)</f>
        <v>433596</v>
      </c>
      <c r="D19" s="42">
        <f>ROUND(VLOOKUP($A19,'Tabla 2017'!$A$8:$K$35,4,0)*(1+$A$4),0)</f>
        <v>0</v>
      </c>
      <c r="E19" s="42">
        <f>ROUND(VLOOKUP($A19,'Tabla 2017'!$A$8:$K$35,5,0)*(1+$A$4),0)</f>
        <v>0</v>
      </c>
      <c r="F19" s="42">
        <f>ROUND(VLOOKUP($A19,'Tabla 2017'!$A$8:$K$35,6,0)*(1+$A$4),0)</f>
        <v>30620</v>
      </c>
      <c r="G19" s="42">
        <f>ROUND(VLOOKUP($A19,'Tabla 2017'!$A$8:$K$35,7,0)*(1+$A$4),0)</f>
        <v>82644</v>
      </c>
      <c r="H19" s="42">
        <f>ROUND(VLOOKUP($A19,'Tabla 2017'!$A$8:$K$35,8,0)*(1+$A$4),0)</f>
        <v>31094</v>
      </c>
      <c r="I19" s="42">
        <f>ROUND(VLOOKUP($A19,'Tabla 2017'!$A$8:$K$35,9,0)*(1+$A$4),0)</f>
        <v>75380</v>
      </c>
      <c r="J19" s="42">
        <f>ROUND(VLOOKUP($A19,'Tabla 2017'!$A$8:$K$35,10,0)*(1+$A$4),0)</f>
        <v>19411</v>
      </c>
      <c r="K19" s="42">
        <f>ROUND(VLOOKUP($A19,'Tabla 2017'!$A$8:$K$35,11,0)*(1+$A$4),0)</f>
        <v>0</v>
      </c>
      <c r="L19" s="43">
        <f t="shared" si="3"/>
        <v>1057135</v>
      </c>
      <c r="M19" s="24" t="s">
        <v>43</v>
      </c>
      <c r="N19" s="15">
        <f t="shared" si="4"/>
        <v>868017</v>
      </c>
      <c r="O19" s="14">
        <f t="shared" si="0"/>
        <v>130203</v>
      </c>
      <c r="P19" s="14">
        <f t="shared" si="1"/>
        <v>65969</v>
      </c>
      <c r="Q19" s="14">
        <f t="shared" si="2"/>
        <v>69441</v>
      </c>
      <c r="R19" s="23">
        <f t="shared" si="5"/>
        <v>265613</v>
      </c>
      <c r="S19" s="34"/>
    </row>
    <row r="20" spans="1:20" ht="15.75" customHeight="1" x14ac:dyDescent="0.25">
      <c r="A20" s="24" t="s">
        <v>44</v>
      </c>
      <c r="B20" s="42">
        <f>ROUND(VLOOKUP($A20,'Tabla 2017'!$A$8:$K$35,2,0)*(1+$A$4),0)</f>
        <v>355942</v>
      </c>
      <c r="C20" s="42">
        <f>ROUND(VLOOKUP($A20,'Tabla 2017'!$A$8:$K$35,3,0)*(1+$A$4),0)</f>
        <v>327630</v>
      </c>
      <c r="D20" s="42">
        <f>ROUND(VLOOKUP($A20,'Tabla 2017'!$A$8:$K$35,4,0)*(1+$A$4),0)</f>
        <v>0</v>
      </c>
      <c r="E20" s="42">
        <f>ROUND(VLOOKUP($A20,'Tabla 2017'!$A$8:$K$35,5,0)*(1+$A$4),0)</f>
        <v>0</v>
      </c>
      <c r="F20" s="42">
        <f>ROUND(VLOOKUP($A20,'Tabla 2017'!$A$8:$K$35,6,0)*(1+$A$4),0)</f>
        <v>30620</v>
      </c>
      <c r="G20" s="42">
        <f>ROUND(VLOOKUP($A20,'Tabla 2017'!$A$8:$K$35,7,0)*(1+$A$4),0)</f>
        <v>76528</v>
      </c>
      <c r="H20" s="42">
        <f>ROUND(VLOOKUP($A20,'Tabla 2017'!$A$8:$K$35,8,0)*(1+$A$4),0)</f>
        <v>23146</v>
      </c>
      <c r="I20" s="42">
        <f>ROUND(VLOOKUP($A20,'Tabla 2017'!$A$8:$K$35,9,0)*(1+$A$4),0)</f>
        <v>56184</v>
      </c>
      <c r="J20" s="42">
        <f>ROUND(VLOOKUP($A20,'Tabla 2017'!$A$8:$K$35,10,0)*(1+$A$4),0)</f>
        <v>19411</v>
      </c>
      <c r="K20" s="42">
        <f>ROUND(VLOOKUP($A20,'Tabla 2017'!$A$8:$K$35,11,0)*(1+$A$4),0)</f>
        <v>254930</v>
      </c>
      <c r="L20" s="43">
        <f t="shared" si="3"/>
        <v>1144391</v>
      </c>
      <c r="M20" s="24" t="s">
        <v>44</v>
      </c>
      <c r="N20" s="15">
        <f t="shared" si="4"/>
        <v>733603</v>
      </c>
      <c r="O20" s="14">
        <f t="shared" si="0"/>
        <v>110040</v>
      </c>
      <c r="P20" s="14">
        <f t="shared" si="1"/>
        <v>55754</v>
      </c>
      <c r="Q20" s="14">
        <f t="shared" si="2"/>
        <v>58688</v>
      </c>
      <c r="R20" s="23">
        <f t="shared" si="5"/>
        <v>224482</v>
      </c>
      <c r="S20" s="34"/>
      <c r="T20" s="34"/>
    </row>
    <row r="21" spans="1:20" ht="16.5" customHeight="1" x14ac:dyDescent="0.25">
      <c r="A21" s="44" t="s">
        <v>33</v>
      </c>
      <c r="B21" s="42">
        <f>ROUND(VLOOKUP($A21,'Tabla 2017'!$A$8:$K$35,2,0)*(1+$A$4),0)</f>
        <v>355942</v>
      </c>
      <c r="C21" s="42">
        <f>ROUND(VLOOKUP($A21,'Tabla 2017'!$A$8:$K$35,3,0)*(1+$A$4),0)</f>
        <v>327630</v>
      </c>
      <c r="D21" s="42">
        <f>ROUND(VLOOKUP($A21,'Tabla 2017'!$A$8:$K$35,4,0)*(1+$A$4),0)</f>
        <v>0</v>
      </c>
      <c r="E21" s="42">
        <f>ROUND(VLOOKUP($A21,'Tabla 2017'!$A$8:$K$35,5,0)*(1+$A$4),0)</f>
        <v>0</v>
      </c>
      <c r="F21" s="42">
        <f>ROUND(VLOOKUP($A21,'Tabla 2017'!$A$8:$K$35,6,0)*(1+$A$4),0)</f>
        <v>30620</v>
      </c>
      <c r="G21" s="42">
        <f>ROUND(VLOOKUP($A21,'Tabla 2017'!$A$8:$K$35,7,0)*(1+$A$4),0)</f>
        <v>76528</v>
      </c>
      <c r="H21" s="42">
        <f>ROUND(VLOOKUP($A21,'Tabla 2017'!$A$8:$K$35,8,0)*(1+$A$4),0)</f>
        <v>23146</v>
      </c>
      <c r="I21" s="42">
        <f>ROUND(VLOOKUP($A21,'Tabla 2017'!$A$8:$K$35,9,0)*(1+$A$4),0)</f>
        <v>56184</v>
      </c>
      <c r="J21" s="42">
        <f>ROUND(VLOOKUP($A21,'Tabla 2017'!$A$8:$K$35,10,0)*(1+$A$4),0)</f>
        <v>19411</v>
      </c>
      <c r="K21" s="42">
        <f>ROUND(VLOOKUP($A21,'Tabla 2017'!$A$8:$K$35,11,0)*(1+$A$4),0)</f>
        <v>0</v>
      </c>
      <c r="L21" s="43">
        <f t="shared" si="3"/>
        <v>889461</v>
      </c>
      <c r="M21" s="44" t="s">
        <v>33</v>
      </c>
      <c r="N21" s="15">
        <f t="shared" si="4"/>
        <v>733603</v>
      </c>
      <c r="O21" s="14">
        <f t="shared" si="0"/>
        <v>110040</v>
      </c>
      <c r="P21" s="14">
        <f t="shared" si="1"/>
        <v>55754</v>
      </c>
      <c r="Q21" s="14">
        <f t="shared" si="2"/>
        <v>58688</v>
      </c>
      <c r="R21" s="23">
        <f t="shared" si="5"/>
        <v>224482</v>
      </c>
      <c r="S21" s="34"/>
      <c r="T21" s="34"/>
    </row>
    <row r="22" spans="1:20" ht="16.5" customHeight="1" x14ac:dyDescent="0.25">
      <c r="A22" s="24" t="s">
        <v>29</v>
      </c>
      <c r="B22" s="42">
        <f>ROUND(VLOOKUP($A22,'Tabla 2017'!$A$8:$K$35,2,0)*(1+$A$4),0)</f>
        <v>329575</v>
      </c>
      <c r="C22" s="42">
        <f>ROUND(VLOOKUP($A22,'Tabla 2017'!$A$8:$K$35,3,0)*(1+$A$4),0)</f>
        <v>241833</v>
      </c>
      <c r="D22" s="42">
        <f>ROUND(VLOOKUP($A22,'Tabla 2017'!$A$8:$K$35,4,0)*(1+$A$4),0)</f>
        <v>0</v>
      </c>
      <c r="E22" s="42">
        <f>ROUND(VLOOKUP($A22,'Tabla 2017'!$A$8:$K$35,5,0)*(1+$A$4),0)</f>
        <v>0</v>
      </c>
      <c r="F22" s="42">
        <f>ROUND(VLOOKUP($A22,'Tabla 2017'!$A$8:$K$35,6,0)*(1+$A$4),0)</f>
        <v>50588</v>
      </c>
      <c r="G22" s="42">
        <f>ROUND(VLOOKUP($A22,'Tabla 2017'!$A$8:$K$35,7,0)*(1+$A$4),0)</f>
        <v>70858</v>
      </c>
      <c r="H22" s="42">
        <f>ROUND(VLOOKUP($A22,'Tabla 2017'!$A$8:$K$35,8,0)*(1+$A$4),0)</f>
        <v>18488</v>
      </c>
      <c r="I22" s="42">
        <f>ROUND(VLOOKUP($A22,'Tabla 2017'!$A$8:$K$35,9,0)*(1+$A$4),0)</f>
        <v>47517</v>
      </c>
      <c r="J22" s="42">
        <f>ROUND(VLOOKUP($A22,'Tabla 2017'!$A$8:$K$35,10,0)*(1+$A$4),0)</f>
        <v>72237</v>
      </c>
      <c r="K22" s="42">
        <f>ROUND(VLOOKUP($A22,'Tabla 2017'!$A$8:$K$35,11,0)*(1+$A$4),0)</f>
        <v>0</v>
      </c>
      <c r="L22" s="43">
        <f t="shared" si="3"/>
        <v>831096</v>
      </c>
      <c r="M22" s="24" t="s">
        <v>29</v>
      </c>
      <c r="N22" s="15">
        <f t="shared" si="4"/>
        <v>694233</v>
      </c>
      <c r="O22" s="14">
        <f>ROUND(N22*$O$7,0)</f>
        <v>104135</v>
      </c>
      <c r="P22" s="14">
        <f>ROUND(N22*$P$7,0)</f>
        <v>52762</v>
      </c>
      <c r="Q22" s="14">
        <f>ROUND(N22*$Q$7,0)</f>
        <v>55539</v>
      </c>
      <c r="R22" s="23">
        <f t="shared" si="5"/>
        <v>212436</v>
      </c>
      <c r="S22" s="34"/>
    </row>
    <row r="23" spans="1:20" ht="16.5" customHeight="1" x14ac:dyDescent="0.25">
      <c r="A23" s="24" t="s">
        <v>30</v>
      </c>
      <c r="B23" s="42">
        <f>ROUND(VLOOKUP($A23,'Tabla 2017'!$A$8:$K$35,2,0)*(1+$A$4),0)</f>
        <v>305151</v>
      </c>
      <c r="C23" s="42">
        <f>ROUND(VLOOKUP($A23,'Tabla 2017'!$A$8:$K$35,3,0)*(1+$A$4),0)</f>
        <v>179959</v>
      </c>
      <c r="D23" s="42">
        <f>ROUND(VLOOKUP($A23,'Tabla 2017'!$A$8:$K$35,4,0)*(1+$A$4),0)</f>
        <v>0</v>
      </c>
      <c r="E23" s="42">
        <f>ROUND(VLOOKUP($A23,'Tabla 2017'!$A$8:$K$35,5,0)*(1+$A$4),0)</f>
        <v>0</v>
      </c>
      <c r="F23" s="42">
        <f>ROUND(VLOOKUP($A23,'Tabla 2017'!$A$8:$K$35,6,0)*(1+$A$4),0)</f>
        <v>50588</v>
      </c>
      <c r="G23" s="42">
        <f>ROUND(VLOOKUP($A23,'Tabla 2017'!$A$8:$K$35,7,0)*(1+$A$4),0)</f>
        <v>65607</v>
      </c>
      <c r="H23" s="42">
        <f>ROUND(VLOOKUP($A23,'Tabla 2017'!$A$8:$K$35,8,0)*(1+$A$4),0)</f>
        <v>13341</v>
      </c>
      <c r="I23" s="42">
        <f>ROUND(VLOOKUP($A23,'Tabla 2017'!$A$8:$K$35,9,0)*(1+$A$4),0)</f>
        <v>35080</v>
      </c>
      <c r="J23" s="42">
        <f>ROUND(VLOOKUP($A23,'Tabla 2017'!$A$8:$K$35,10,0)*(1+$A$4),0)</f>
        <v>70100</v>
      </c>
      <c r="K23" s="42">
        <f>ROUND(VLOOKUP($A23,'Tabla 2017'!$A$8:$K$35,11,0)*(1+$A$4),0)</f>
        <v>0</v>
      </c>
      <c r="L23" s="43">
        <f t="shared" si="3"/>
        <v>719826</v>
      </c>
      <c r="M23" s="24" t="s">
        <v>30</v>
      </c>
      <c r="N23" s="15">
        <f t="shared" si="4"/>
        <v>605798</v>
      </c>
      <c r="O23" s="14">
        <f>ROUND(N23*$O$7,0)</f>
        <v>90870</v>
      </c>
      <c r="P23" s="14">
        <f>ROUND(N23*$P$7,0)</f>
        <v>46041</v>
      </c>
      <c r="Q23" s="14">
        <f>ROUND(N23*$Q$7,0)</f>
        <v>48464</v>
      </c>
      <c r="R23" s="23">
        <f t="shared" si="5"/>
        <v>185375</v>
      </c>
      <c r="S23" s="34"/>
    </row>
    <row r="24" spans="1:20" ht="16.5" customHeight="1" x14ac:dyDescent="0.25">
      <c r="A24" s="39" t="s">
        <v>28</v>
      </c>
      <c r="B24" s="42">
        <f>ROUND(VLOOKUP($A24,'Tabla 2017'!$A$8:$K$35,2,0)*(1+$A$4),0)</f>
        <v>305151</v>
      </c>
      <c r="C24" s="42">
        <f>ROUND(VLOOKUP($A24,'Tabla 2017'!$A$8:$K$35,3,0)*(1+$A$4),0)</f>
        <v>179959</v>
      </c>
      <c r="D24" s="42">
        <f>ROUND(VLOOKUP($A24,'Tabla 2017'!$A$8:$K$35,4,0)*(1+$A$4),0)</f>
        <v>0</v>
      </c>
      <c r="E24" s="42">
        <f>ROUND(VLOOKUP($A24,'Tabla 2017'!$A$8:$K$35,5,0)*(1+$A$4),0)</f>
        <v>0</v>
      </c>
      <c r="F24" s="42">
        <f>ROUND(VLOOKUP($A24,'Tabla 2017'!$A$8:$K$35,6,0)*(1+$A$4),0)</f>
        <v>50588</v>
      </c>
      <c r="G24" s="42">
        <f>ROUND(VLOOKUP($A24,'Tabla 2017'!$A$8:$K$35,7,0)*(1+$A$4),0)</f>
        <v>61031</v>
      </c>
      <c r="H24" s="42">
        <f>ROUND(VLOOKUP($A24,'Tabla 2017'!$A$8:$K$35,8,0)*(1+$A$4),0)</f>
        <v>13341</v>
      </c>
      <c r="I24" s="42">
        <f>ROUND(VLOOKUP($A24,'Tabla 2017'!$A$8:$K$35,9,0)*(1+$A$4),0)</f>
        <v>35080</v>
      </c>
      <c r="J24" s="42">
        <f>ROUND(VLOOKUP($A24,'Tabla 2017'!$A$8:$K$35,10,0)*(1+$A$4),0)</f>
        <v>70100</v>
      </c>
      <c r="K24" s="42">
        <f>ROUND(VLOOKUP($A24,'Tabla 2017'!$A$8:$K$35,11,0)*(1+$A$4),0)</f>
        <v>0</v>
      </c>
      <c r="L24" s="43">
        <f t="shared" si="3"/>
        <v>715250</v>
      </c>
      <c r="M24" s="39" t="s">
        <v>28</v>
      </c>
      <c r="N24" s="15">
        <f t="shared" si="4"/>
        <v>605798</v>
      </c>
      <c r="O24" s="14">
        <f>ROUND(N24*$O$7,0)</f>
        <v>90870</v>
      </c>
      <c r="P24" s="14">
        <f>ROUND(N24*$P$7,0)</f>
        <v>46041</v>
      </c>
      <c r="Q24" s="14">
        <f>ROUND(N24*$Q$7,0)</f>
        <v>48464</v>
      </c>
      <c r="R24" s="23">
        <f t="shared" si="5"/>
        <v>185375</v>
      </c>
      <c r="S24" s="34"/>
    </row>
    <row r="25" spans="1:20" ht="16.5" customHeight="1" x14ac:dyDescent="0.25">
      <c r="A25" s="24" t="s">
        <v>9</v>
      </c>
      <c r="B25" s="42">
        <f>ROUND(VLOOKUP($A25,'Tabla 2017'!$A$8:$K$35,2,0)*(1+$A$4),0)</f>
        <v>282500</v>
      </c>
      <c r="C25" s="42">
        <f>ROUND(VLOOKUP($A25,'Tabla 2017'!$A$8:$K$35,3,0)*(1+$A$4),0)</f>
        <v>135938</v>
      </c>
      <c r="D25" s="42">
        <f>ROUND(VLOOKUP($A25,'Tabla 2017'!$A$8:$K$35,4,0)*(1+$A$4),0)</f>
        <v>0</v>
      </c>
      <c r="E25" s="42">
        <f>ROUND(VLOOKUP($A25,'Tabla 2017'!$A$8:$K$35,5,0)*(1+$A$4),0)</f>
        <v>0</v>
      </c>
      <c r="F25" s="42">
        <f>ROUND(VLOOKUP($A25,'Tabla 2017'!$A$8:$K$35,6,0)*(1+$A$4),0)</f>
        <v>50588</v>
      </c>
      <c r="G25" s="42">
        <f>ROUND(VLOOKUP($A25,'Tabla 2017'!$A$8:$K$35,7,0)*(1+$A$4),0)</f>
        <v>60737</v>
      </c>
      <c r="H25" s="42">
        <f>ROUND(VLOOKUP($A25,'Tabla 2017'!$A$8:$K$35,8,0)*(1+$A$4),0)</f>
        <v>9863</v>
      </c>
      <c r="I25" s="42">
        <f>ROUND(VLOOKUP($A25,'Tabla 2017'!$A$8:$K$35,9,0)*(1+$A$4),0)</f>
        <v>26450</v>
      </c>
      <c r="J25" s="42">
        <f>ROUND(VLOOKUP($A25,'Tabla 2017'!$A$8:$K$35,10,0)*(1+$A$4),0)</f>
        <v>69540</v>
      </c>
      <c r="K25" s="42">
        <f>ROUND(VLOOKUP($A25,'Tabla 2017'!$A$8:$K$35,11,0)*(1+$A$4),0)</f>
        <v>0</v>
      </c>
      <c r="L25" s="43">
        <f t="shared" si="3"/>
        <v>635616</v>
      </c>
      <c r="M25" s="24" t="s">
        <v>9</v>
      </c>
      <c r="N25" s="15">
        <f t="shared" si="4"/>
        <v>538566</v>
      </c>
      <c r="O25" s="14">
        <f t="shared" ref="O25:O35" si="6">ROUND(N25*$O$7,0)</f>
        <v>80785</v>
      </c>
      <c r="P25" s="14">
        <f t="shared" ref="P25:P35" si="7">ROUND(N25*$P$7,0)</f>
        <v>40931</v>
      </c>
      <c r="Q25" s="14">
        <f t="shared" ref="Q25:Q35" si="8">ROUND(N25*$Q$7,0)</f>
        <v>43085</v>
      </c>
      <c r="R25" s="23">
        <f t="shared" si="5"/>
        <v>164801</v>
      </c>
      <c r="S25" s="34"/>
    </row>
    <row r="26" spans="1:20" ht="16.5" customHeight="1" x14ac:dyDescent="0.25">
      <c r="A26" s="24" t="s">
        <v>14</v>
      </c>
      <c r="B26" s="42">
        <f>ROUND(VLOOKUP($A26,'Tabla 2017'!$A$8:$K$35,2,0)*(1+$A$4),0)</f>
        <v>282500</v>
      </c>
      <c r="C26" s="42">
        <f>ROUND(VLOOKUP($A26,'Tabla 2017'!$A$8:$K$35,3,0)*(1+$A$4),0)</f>
        <v>135938</v>
      </c>
      <c r="D26" s="42">
        <f>ROUND(VLOOKUP($A26,'Tabla 2017'!$A$8:$K$35,4,0)*(1+$A$4),0)</f>
        <v>0</v>
      </c>
      <c r="E26" s="42">
        <f>ROUND(VLOOKUP($A26,'Tabla 2017'!$A$8:$K$35,5,0)*(1+$A$4),0)</f>
        <v>0</v>
      </c>
      <c r="F26" s="42">
        <f>ROUND(VLOOKUP($A26,'Tabla 2017'!$A$8:$K$35,6,0)*(1+$A$4),0)</f>
        <v>50588</v>
      </c>
      <c r="G26" s="42">
        <f>ROUND(VLOOKUP($A26,'Tabla 2017'!$A$8:$K$35,7,0)*(1+$A$4),0)</f>
        <v>56500</v>
      </c>
      <c r="H26" s="42">
        <f>ROUND(VLOOKUP($A26,'Tabla 2017'!$A$8:$K$35,8,0)*(1+$A$4),0)</f>
        <v>9863</v>
      </c>
      <c r="I26" s="42">
        <f>ROUND(VLOOKUP($A26,'Tabla 2017'!$A$8:$K$35,9,0)*(1+$A$4),0)</f>
        <v>26450</v>
      </c>
      <c r="J26" s="42">
        <f>ROUND(VLOOKUP($A26,'Tabla 2017'!$A$8:$K$35,10,0)*(1+$A$4),0)</f>
        <v>69540</v>
      </c>
      <c r="K26" s="42">
        <f>ROUND(VLOOKUP($A26,'Tabla 2017'!$A$8:$K$35,11,0)*(1+$A$4),0)</f>
        <v>0</v>
      </c>
      <c r="L26" s="43">
        <f t="shared" si="3"/>
        <v>631379</v>
      </c>
      <c r="M26" s="24" t="s">
        <v>14</v>
      </c>
      <c r="N26" s="15">
        <f t="shared" si="4"/>
        <v>538566</v>
      </c>
      <c r="O26" s="14">
        <f t="shared" si="6"/>
        <v>80785</v>
      </c>
      <c r="P26" s="14">
        <f t="shared" si="7"/>
        <v>40931</v>
      </c>
      <c r="Q26" s="14">
        <f t="shared" si="8"/>
        <v>43085</v>
      </c>
      <c r="R26" s="23">
        <f t="shared" si="5"/>
        <v>164801</v>
      </c>
      <c r="S26" s="34"/>
    </row>
    <row r="27" spans="1:20" ht="16.5" customHeight="1" x14ac:dyDescent="0.25">
      <c r="A27" s="24" t="s">
        <v>10</v>
      </c>
      <c r="B27" s="42">
        <f>ROUND(VLOOKUP($A27,'Tabla 2017'!$A$8:$K$35,2,0)*(1+$A$4),0)</f>
        <v>261593</v>
      </c>
      <c r="C27" s="42">
        <f>ROUND(VLOOKUP($A27,'Tabla 2017'!$A$8:$K$35,3,0)*(1+$A$4),0)</f>
        <v>109187</v>
      </c>
      <c r="D27" s="42">
        <f>ROUND(VLOOKUP($A27,'Tabla 2017'!$A$8:$K$35,4,0)*(1+$A$4),0)</f>
        <v>0</v>
      </c>
      <c r="E27" s="42">
        <f>ROUND(VLOOKUP($A27,'Tabla 2017'!$A$8:$K$35,5,0)*(1+$A$4),0)</f>
        <v>0</v>
      </c>
      <c r="F27" s="42">
        <f>ROUND(VLOOKUP($A27,'Tabla 2017'!$A$8:$K$35,6,0)*(1+$A$4),0)</f>
        <v>50588</v>
      </c>
      <c r="G27" s="42">
        <f>ROUND(VLOOKUP($A27,'Tabla 2017'!$A$8:$K$35,7,0)*(1+$A$4),0)</f>
        <v>56243</v>
      </c>
      <c r="H27" s="42">
        <f>ROUND(VLOOKUP($A27,'Tabla 2017'!$A$8:$K$35,8,0)*(1+$A$4),0)</f>
        <v>7717</v>
      </c>
      <c r="I27" s="42">
        <f>ROUND(VLOOKUP($A27,'Tabla 2017'!$A$8:$K$35,9,0)*(1+$A$4),0)</f>
        <v>20513</v>
      </c>
      <c r="J27" s="42">
        <f>ROUND(VLOOKUP($A27,'Tabla 2017'!$A$8:$K$35,10,0)*(1+$A$4),0)</f>
        <v>59885</v>
      </c>
      <c r="K27" s="42">
        <f>ROUND(VLOOKUP($A27,'Tabla 2017'!$A$8:$K$35,11,0)*(1+$A$4),0)</f>
        <v>0</v>
      </c>
      <c r="L27" s="43">
        <f t="shared" si="3"/>
        <v>565726</v>
      </c>
      <c r="M27" s="24" t="s">
        <v>10</v>
      </c>
      <c r="N27" s="15">
        <f t="shared" si="4"/>
        <v>481253</v>
      </c>
      <c r="O27" s="14">
        <f t="shared" si="6"/>
        <v>72188</v>
      </c>
      <c r="P27" s="14">
        <f t="shared" si="7"/>
        <v>36575</v>
      </c>
      <c r="Q27" s="14">
        <f t="shared" si="8"/>
        <v>38500</v>
      </c>
      <c r="R27" s="23">
        <f t="shared" si="5"/>
        <v>147263</v>
      </c>
      <c r="S27" s="34"/>
    </row>
    <row r="28" spans="1:20" ht="16.5" customHeight="1" x14ac:dyDescent="0.25">
      <c r="A28" s="24" t="s">
        <v>15</v>
      </c>
      <c r="B28" s="42">
        <f>ROUND(VLOOKUP($A28,'Tabla 2017'!$A$8:$K$35,2,0)*(1+$A$4),0)</f>
        <v>261593</v>
      </c>
      <c r="C28" s="42">
        <f>ROUND(VLOOKUP($A28,'Tabla 2017'!$A$8:$K$35,3,0)*(1+$A$4),0)</f>
        <v>109187</v>
      </c>
      <c r="D28" s="42">
        <f>ROUND(VLOOKUP($A28,'Tabla 2017'!$A$8:$K$35,4,0)*(1+$A$4),0)</f>
        <v>0</v>
      </c>
      <c r="E28" s="42">
        <f>ROUND(VLOOKUP($A28,'Tabla 2017'!$A$8:$K$35,5,0)*(1+$A$4),0)</f>
        <v>0</v>
      </c>
      <c r="F28" s="42">
        <f>ROUND(VLOOKUP($A28,'Tabla 2017'!$A$8:$K$35,6,0)*(1+$A$4),0)</f>
        <v>50588</v>
      </c>
      <c r="G28" s="42">
        <f>ROUND(VLOOKUP($A28,'Tabla 2017'!$A$8:$K$35,7,0)*(1+$A$4),0)</f>
        <v>52319</v>
      </c>
      <c r="H28" s="42">
        <f>ROUND(VLOOKUP($A28,'Tabla 2017'!$A$8:$K$35,8,0)*(1+$A$4),0)</f>
        <v>7717</v>
      </c>
      <c r="I28" s="42">
        <f>ROUND(VLOOKUP($A28,'Tabla 2017'!$A$8:$K$35,9,0)*(1+$A$4),0)</f>
        <v>20513</v>
      </c>
      <c r="J28" s="42">
        <f>ROUND(VLOOKUP($A28,'Tabla 2017'!$A$8:$K$35,10,0)*(1+$A$4),0)</f>
        <v>59885</v>
      </c>
      <c r="K28" s="42">
        <f>ROUND(VLOOKUP($A28,'Tabla 2017'!$A$8:$K$35,11,0)*(1+$A$4),0)</f>
        <v>0</v>
      </c>
      <c r="L28" s="43">
        <f t="shared" si="3"/>
        <v>561802</v>
      </c>
      <c r="M28" s="24" t="s">
        <v>15</v>
      </c>
      <c r="N28" s="15">
        <f t="shared" si="4"/>
        <v>481253</v>
      </c>
      <c r="O28" s="14">
        <f t="shared" si="6"/>
        <v>72188</v>
      </c>
      <c r="P28" s="14">
        <f t="shared" si="7"/>
        <v>36575</v>
      </c>
      <c r="Q28" s="14">
        <f t="shared" si="8"/>
        <v>38500</v>
      </c>
      <c r="R28" s="23">
        <f t="shared" si="5"/>
        <v>147263</v>
      </c>
      <c r="S28" s="34"/>
    </row>
    <row r="29" spans="1:20" ht="16.5" customHeight="1" x14ac:dyDescent="0.25">
      <c r="A29" s="24" t="s">
        <v>11</v>
      </c>
      <c r="B29" s="42">
        <f>ROUND(VLOOKUP($A29,'Tabla 2017'!$A$8:$K$35,2,0)*(1+$A$4),0)</f>
        <v>242170</v>
      </c>
      <c r="C29" s="42">
        <f>ROUND(VLOOKUP($A29,'Tabla 2017'!$A$8:$K$35,3,0)*(1+$A$4),0)</f>
        <v>107234</v>
      </c>
      <c r="D29" s="42">
        <f>ROUND(VLOOKUP($A29,'Tabla 2017'!$A$8:$K$35,4,0)*(1+$A$4),0)</f>
        <v>0</v>
      </c>
      <c r="E29" s="42">
        <f>ROUND(VLOOKUP($A29,'Tabla 2017'!$A$8:$K$35,5,0)*(1+$A$4),0)</f>
        <v>0</v>
      </c>
      <c r="F29" s="42">
        <f>ROUND(VLOOKUP($A29,'Tabla 2017'!$A$8:$K$35,6,0)*(1+$A$4),0)</f>
        <v>50588</v>
      </c>
      <c r="G29" s="42">
        <f>ROUND(VLOOKUP($A29,'Tabla 2017'!$A$8:$K$35,7,0)*(1+$A$4),0)</f>
        <v>52067</v>
      </c>
      <c r="H29" s="42">
        <f>ROUND(VLOOKUP($A29,'Tabla 2017'!$A$8:$K$35,8,0)*(1+$A$4),0)</f>
        <v>7497</v>
      </c>
      <c r="I29" s="42">
        <f>ROUND(VLOOKUP($A29,'Tabla 2017'!$A$8:$K$35,9,0)*(1+$A$4),0)</f>
        <v>19978</v>
      </c>
      <c r="J29" s="42">
        <f>ROUND(VLOOKUP($A29,'Tabla 2017'!$A$8:$K$35,10,0)*(1+$A$4),0)</f>
        <v>63093</v>
      </c>
      <c r="K29" s="42">
        <f>ROUND(VLOOKUP($A29,'Tabla 2017'!$A$8:$K$35,11,0)*(1+$A$4),0)</f>
        <v>0</v>
      </c>
      <c r="L29" s="43">
        <f t="shared" si="3"/>
        <v>542627</v>
      </c>
      <c r="M29" s="24" t="s">
        <v>11</v>
      </c>
      <c r="N29" s="15">
        <f t="shared" si="4"/>
        <v>463085</v>
      </c>
      <c r="O29" s="14">
        <f t="shared" si="6"/>
        <v>69463</v>
      </c>
      <c r="P29" s="14">
        <f t="shared" si="7"/>
        <v>35194</v>
      </c>
      <c r="Q29" s="14">
        <f t="shared" si="8"/>
        <v>37047</v>
      </c>
      <c r="R29" s="23">
        <f t="shared" si="5"/>
        <v>141704</v>
      </c>
      <c r="S29" s="34"/>
    </row>
    <row r="30" spans="1:20" ht="16.5" customHeight="1" x14ac:dyDescent="0.25">
      <c r="A30" s="24" t="s">
        <v>16</v>
      </c>
      <c r="B30" s="42">
        <f>ROUND(VLOOKUP($A30,'Tabla 2017'!$A$8:$K$35,2,0)*(1+$A$4),0)</f>
        <v>242170</v>
      </c>
      <c r="C30" s="42">
        <f>ROUND(VLOOKUP($A30,'Tabla 2017'!$A$8:$K$35,3,0)*(1+$A$4),0)</f>
        <v>107234</v>
      </c>
      <c r="D30" s="42">
        <f>ROUND(VLOOKUP($A30,'Tabla 2017'!$A$8:$K$35,4,0)*(1+$A$4),0)</f>
        <v>0</v>
      </c>
      <c r="E30" s="42">
        <f>ROUND(VLOOKUP($A30,'Tabla 2017'!$A$8:$K$35,5,0)*(1+$A$4),0)</f>
        <v>0</v>
      </c>
      <c r="F30" s="42">
        <f>ROUND(VLOOKUP($A30,'Tabla 2017'!$A$8:$K$35,6,0)*(1+$A$4),0)</f>
        <v>50588</v>
      </c>
      <c r="G30" s="42">
        <f>ROUND(VLOOKUP($A30,'Tabla 2017'!$A$8:$K$35,7,0)*(1+$A$4),0)</f>
        <v>48434</v>
      </c>
      <c r="H30" s="42">
        <f>ROUND(VLOOKUP($A30,'Tabla 2017'!$A$8:$K$35,8,0)*(1+$A$4),0)</f>
        <v>7497</v>
      </c>
      <c r="I30" s="42">
        <f>ROUND(VLOOKUP($A30,'Tabla 2017'!$A$8:$K$35,9,0)*(1+$A$4),0)</f>
        <v>19978</v>
      </c>
      <c r="J30" s="42">
        <f>ROUND(VLOOKUP($A30,'Tabla 2017'!$A$8:$K$35,10,0)*(1+$A$4),0)</f>
        <v>63093</v>
      </c>
      <c r="K30" s="42">
        <f>ROUND(VLOOKUP($A30,'Tabla 2017'!$A$8:$K$35,11,0)*(1+$A$4),0)</f>
        <v>0</v>
      </c>
      <c r="L30" s="43">
        <f t="shared" si="3"/>
        <v>538994</v>
      </c>
      <c r="M30" s="24" t="s">
        <v>16</v>
      </c>
      <c r="N30" s="15">
        <f t="shared" si="4"/>
        <v>463085</v>
      </c>
      <c r="O30" s="14">
        <f t="shared" si="6"/>
        <v>69463</v>
      </c>
      <c r="P30" s="14">
        <f t="shared" si="7"/>
        <v>35194</v>
      </c>
      <c r="Q30" s="14">
        <f t="shared" si="8"/>
        <v>37047</v>
      </c>
      <c r="R30" s="23">
        <f t="shared" si="5"/>
        <v>141704</v>
      </c>
      <c r="S30" s="34"/>
    </row>
    <row r="31" spans="1:20" ht="16.5" customHeight="1" x14ac:dyDescent="0.25">
      <c r="A31" s="24" t="s">
        <v>12</v>
      </c>
      <c r="B31" s="42">
        <f>ROUND(VLOOKUP($A31,'Tabla 2017'!$A$8:$K$35,2,0)*(1+$A$4),0)</f>
        <v>224239</v>
      </c>
      <c r="C31" s="42">
        <f>ROUND(VLOOKUP($A31,'Tabla 2017'!$A$8:$K$35,3,0)*(1+$A$4),0)</f>
        <v>82910</v>
      </c>
      <c r="D31" s="42">
        <f>ROUND(VLOOKUP($A31,'Tabla 2017'!$A$8:$K$35,4,0)*(1+$A$4),0)</f>
        <v>0</v>
      </c>
      <c r="E31" s="42">
        <f>ROUND(VLOOKUP($A31,'Tabla 2017'!$A$8:$K$35,5,0)*(1+$A$4),0)</f>
        <v>0</v>
      </c>
      <c r="F31" s="42">
        <f>ROUND(VLOOKUP($A31,'Tabla 2017'!$A$8:$K$35,6,0)*(1+$A$4),0)</f>
        <v>50588</v>
      </c>
      <c r="G31" s="42">
        <f>ROUND(VLOOKUP($A31,'Tabla 2017'!$A$8:$K$35,7,0)*(1+$A$4),0)</f>
        <v>48212</v>
      </c>
      <c r="H31" s="42">
        <f>ROUND(VLOOKUP($A31,'Tabla 2017'!$A$8:$K$35,8,0)*(1+$A$4),0)</f>
        <v>5376</v>
      </c>
      <c r="I31" s="42">
        <f>ROUND(VLOOKUP($A31,'Tabla 2017'!$A$8:$K$35,9,0)*(1+$A$4),0)</f>
        <v>14397</v>
      </c>
      <c r="J31" s="42">
        <f>ROUND(VLOOKUP($A31,'Tabla 2017'!$A$8:$K$35,10,0)*(1+$A$4),0)</f>
        <v>58697</v>
      </c>
      <c r="K31" s="42">
        <f>ROUND(VLOOKUP($A31,'Tabla 2017'!$A$8:$K$35,11,0)*(1+$A$4),0)</f>
        <v>0</v>
      </c>
      <c r="L31" s="43">
        <f t="shared" si="3"/>
        <v>484419</v>
      </c>
      <c r="M31" s="24" t="s">
        <v>12</v>
      </c>
      <c r="N31" s="15">
        <f t="shared" si="4"/>
        <v>416434</v>
      </c>
      <c r="O31" s="14">
        <f t="shared" si="6"/>
        <v>62465</v>
      </c>
      <c r="P31" s="14">
        <f t="shared" si="7"/>
        <v>31649</v>
      </c>
      <c r="Q31" s="14">
        <f t="shared" si="8"/>
        <v>33315</v>
      </c>
      <c r="R31" s="23">
        <f t="shared" si="5"/>
        <v>127429</v>
      </c>
      <c r="S31" s="34"/>
    </row>
    <row r="32" spans="1:20" ht="16.5" customHeight="1" x14ac:dyDescent="0.25">
      <c r="A32" s="24" t="s">
        <v>17</v>
      </c>
      <c r="B32" s="42">
        <f>ROUND(VLOOKUP($A32,'Tabla 2017'!$A$8:$K$35,2,0)*(1+$A$4),0)</f>
        <v>224239</v>
      </c>
      <c r="C32" s="42">
        <f>ROUND(VLOOKUP($A32,'Tabla 2017'!$A$8:$K$35,3,0)*(1+$A$4),0)</f>
        <v>82910</v>
      </c>
      <c r="D32" s="42">
        <f>ROUND(VLOOKUP($A32,'Tabla 2017'!$A$8:$K$35,4,0)*(1+$A$4),0)</f>
        <v>0</v>
      </c>
      <c r="E32" s="42">
        <f>ROUND(VLOOKUP($A32,'Tabla 2017'!$A$8:$K$35,5,0)*(1+$A$4),0)</f>
        <v>0</v>
      </c>
      <c r="F32" s="42">
        <f>ROUND(VLOOKUP($A32,'Tabla 2017'!$A$8:$K$35,6,0)*(1+$A$4),0)</f>
        <v>50588</v>
      </c>
      <c r="G32" s="42">
        <f>ROUND(VLOOKUP($A32,'Tabla 2017'!$A$8:$K$35,7,0)*(1+$A$4),0)</f>
        <v>44848</v>
      </c>
      <c r="H32" s="42">
        <f>ROUND(VLOOKUP($A32,'Tabla 2017'!$A$8:$K$35,8,0)*(1+$A$4),0)</f>
        <v>5376</v>
      </c>
      <c r="I32" s="42">
        <f>ROUND(VLOOKUP($A32,'Tabla 2017'!$A$8:$K$35,9,0)*(1+$A$4),0)</f>
        <v>14397</v>
      </c>
      <c r="J32" s="42">
        <f>ROUND(VLOOKUP($A32,'Tabla 2017'!$A$8:$K$35,10,0)*(1+$A$4),0)</f>
        <v>58697</v>
      </c>
      <c r="K32" s="42">
        <f>ROUND(VLOOKUP($A32,'Tabla 2017'!$A$8:$K$35,11,0)*(1+$A$4),0)</f>
        <v>0</v>
      </c>
      <c r="L32" s="43">
        <f t="shared" si="3"/>
        <v>481055</v>
      </c>
      <c r="M32" s="24" t="s">
        <v>17</v>
      </c>
      <c r="N32" s="15">
        <f t="shared" si="4"/>
        <v>416434</v>
      </c>
      <c r="O32" s="14">
        <f t="shared" si="6"/>
        <v>62465</v>
      </c>
      <c r="P32" s="14">
        <f t="shared" si="7"/>
        <v>31649</v>
      </c>
      <c r="Q32" s="14">
        <f t="shared" si="8"/>
        <v>33315</v>
      </c>
      <c r="R32" s="23">
        <f t="shared" si="5"/>
        <v>127429</v>
      </c>
      <c r="S32" s="34"/>
    </row>
    <row r="33" spans="1:19" ht="16.5" customHeight="1" x14ac:dyDescent="0.25">
      <c r="A33" s="24" t="s">
        <v>13</v>
      </c>
      <c r="B33" s="42">
        <f>ROUND(VLOOKUP($A33,'Tabla 2017'!$A$8:$K$35,2,0)*(1+$A$4),0)</f>
        <v>207634</v>
      </c>
      <c r="C33" s="42">
        <f>ROUND(VLOOKUP($A33,'Tabla 2017'!$A$8:$K$35,3,0)*(1+$A$4),0)</f>
        <v>80293</v>
      </c>
      <c r="D33" s="42">
        <f>ROUND(VLOOKUP($A33,'Tabla 2017'!$A$8:$K$35,4,0)*(1+$A$4),0)</f>
        <v>0</v>
      </c>
      <c r="E33" s="42">
        <f>ROUND(VLOOKUP($A33,'Tabla 2017'!$A$8:$K$35,5,0)*(1+$A$4),0)</f>
        <v>0</v>
      </c>
      <c r="F33" s="42">
        <f>ROUND(VLOOKUP($A33,'Tabla 2017'!$A$8:$K$35,6,0)*(1+$A$4),0)</f>
        <v>50588</v>
      </c>
      <c r="G33" s="42">
        <f>ROUND(VLOOKUP($A33,'Tabla 2017'!$A$8:$K$35,7,0)*(1+$A$4),0)</f>
        <v>44642</v>
      </c>
      <c r="H33" s="42">
        <f>ROUND(VLOOKUP($A33,'Tabla 2017'!$A$8:$K$35,8,0)*(1+$A$4),0)</f>
        <v>4860</v>
      </c>
      <c r="I33" s="42">
        <f>ROUND(VLOOKUP($A33,'Tabla 2017'!$A$8:$K$35,9,0)*(1+$A$4),0)</f>
        <v>13165</v>
      </c>
      <c r="J33" s="42">
        <f>ROUND(VLOOKUP($A33,'Tabla 2017'!$A$8:$K$35,10,0)*(1+$A$4),0)</f>
        <v>58697</v>
      </c>
      <c r="K33" s="42">
        <f>ROUND(VLOOKUP($A33,'Tabla 2017'!$A$8:$K$35,11,0)*(1+$A$4),0)</f>
        <v>0</v>
      </c>
      <c r="L33" s="43">
        <f t="shared" si="3"/>
        <v>459879</v>
      </c>
      <c r="M33" s="24" t="s">
        <v>13</v>
      </c>
      <c r="N33" s="15">
        <f t="shared" si="4"/>
        <v>397212</v>
      </c>
      <c r="O33" s="14">
        <f t="shared" si="6"/>
        <v>59582</v>
      </c>
      <c r="P33" s="14">
        <f t="shared" si="7"/>
        <v>30188</v>
      </c>
      <c r="Q33" s="14">
        <f t="shared" si="8"/>
        <v>31777</v>
      </c>
      <c r="R33" s="23">
        <f t="shared" si="5"/>
        <v>121547</v>
      </c>
      <c r="S33" s="34"/>
    </row>
    <row r="34" spans="1:19" ht="16.5" customHeight="1" x14ac:dyDescent="0.25">
      <c r="A34" s="24" t="s">
        <v>18</v>
      </c>
      <c r="B34" s="42">
        <f>ROUND(VLOOKUP($A34,'Tabla 2017'!$A$8:$K$35,2,0)*(1+$A$4),0)</f>
        <v>207634</v>
      </c>
      <c r="C34" s="42">
        <f>ROUND(VLOOKUP($A34,'Tabla 2017'!$A$8:$K$35,3,0)*(1+$A$4),0)</f>
        <v>80293</v>
      </c>
      <c r="D34" s="42">
        <f>ROUND(VLOOKUP($A34,'Tabla 2017'!$A$8:$K$35,4,0)*(1+$A$4),0)</f>
        <v>0</v>
      </c>
      <c r="E34" s="42">
        <f>ROUND(VLOOKUP($A34,'Tabla 2017'!$A$8:$K$35,5,0)*(1+$A$4),0)</f>
        <v>0</v>
      </c>
      <c r="F34" s="42">
        <f>ROUND(VLOOKUP($A34,'Tabla 2017'!$A$8:$K$35,6,0)*(1+$A$4),0)</f>
        <v>50588</v>
      </c>
      <c r="G34" s="42">
        <f>ROUND(VLOOKUP($A34,'Tabla 2017'!$A$8:$K$35,7,0)*(1+$A$4),0)</f>
        <v>41527</v>
      </c>
      <c r="H34" s="42">
        <f>ROUND(VLOOKUP($A34,'Tabla 2017'!$A$8:$K$35,8,0)*(1+$A$4),0)</f>
        <v>4860</v>
      </c>
      <c r="I34" s="42">
        <f>ROUND(VLOOKUP($A34,'Tabla 2017'!$A$8:$K$35,9,0)*(1+$A$4),0)</f>
        <v>13165</v>
      </c>
      <c r="J34" s="42">
        <f>ROUND(VLOOKUP($A34,'Tabla 2017'!$A$8:$K$35,10,0)*(1+$A$4),0)</f>
        <v>58697</v>
      </c>
      <c r="K34" s="42">
        <f>ROUND(VLOOKUP($A34,'Tabla 2017'!$A$8:$K$35,11,0)*(1+$A$4),0)</f>
        <v>0</v>
      </c>
      <c r="L34" s="43">
        <f t="shared" si="3"/>
        <v>456764</v>
      </c>
      <c r="M34" s="24" t="s">
        <v>18</v>
      </c>
      <c r="N34" s="15">
        <f t="shared" si="4"/>
        <v>397212</v>
      </c>
      <c r="O34" s="14">
        <f t="shared" si="6"/>
        <v>59582</v>
      </c>
      <c r="P34" s="14">
        <f t="shared" si="7"/>
        <v>30188</v>
      </c>
      <c r="Q34" s="14">
        <f t="shared" si="8"/>
        <v>31777</v>
      </c>
      <c r="R34" s="23">
        <f t="shared" si="5"/>
        <v>121547</v>
      </c>
      <c r="S34" s="34"/>
    </row>
    <row r="35" spans="1:19" ht="16.5" customHeight="1" x14ac:dyDescent="0.25">
      <c r="A35" s="24" t="s">
        <v>31</v>
      </c>
      <c r="B35" s="42">
        <f>ROUND(VLOOKUP($A35,'Tabla 2017'!$A$8:$K$35,2,0)*(1+$A$4),0)</f>
        <v>194055</v>
      </c>
      <c r="C35" s="42">
        <f>ROUND(VLOOKUP($A35,'Tabla 2017'!$A$8:$K$35,3,0)*(1+$A$4),0)</f>
        <v>87819</v>
      </c>
      <c r="D35" s="42">
        <f>ROUND(VLOOKUP($A35,'Tabla 2017'!$A$8:$K$35,4,0)*(1+$A$4),0)</f>
        <v>0</v>
      </c>
      <c r="E35" s="42">
        <f>ROUND(VLOOKUP($A35,'Tabla 2017'!$A$8:$K$35,5,0)*(1+$A$4),0)</f>
        <v>0</v>
      </c>
      <c r="F35" s="42">
        <f>ROUND(VLOOKUP($A35,'Tabla 2017'!$A$8:$K$35,6,0)*(1+$A$4),0)</f>
        <v>50588</v>
      </c>
      <c r="G35" s="42">
        <f>ROUND(VLOOKUP($A35,'Tabla 2017'!$A$8:$K$35,7,0)*(1+$A$4),0)</f>
        <v>38811</v>
      </c>
      <c r="H35" s="42">
        <f>ROUND(VLOOKUP($A35,'Tabla 2017'!$A$8:$K$35,8,0)*(1+$A$4),0)</f>
        <v>4937</v>
      </c>
      <c r="I35" s="42">
        <f>ROUND(VLOOKUP($A35,'Tabla 2017'!$A$8:$K$35,9,0)*(1+$A$4),0)</f>
        <v>13348</v>
      </c>
      <c r="J35" s="42">
        <f>ROUND(VLOOKUP($A35,'Tabla 2017'!$A$8:$K$35,10,0)*(1+$A$4),0)</f>
        <v>61180</v>
      </c>
      <c r="K35" s="42">
        <f>ROUND(VLOOKUP($A35,'Tabla 2017'!$A$8:$K$35,11,0)*(1+$A$4),0)</f>
        <v>0</v>
      </c>
      <c r="L35" s="43">
        <f t="shared" si="3"/>
        <v>450738</v>
      </c>
      <c r="M35" s="24" t="s">
        <v>31</v>
      </c>
      <c r="N35" s="15">
        <f t="shared" si="4"/>
        <v>393642</v>
      </c>
      <c r="O35" s="14">
        <f t="shared" si="6"/>
        <v>59046</v>
      </c>
      <c r="P35" s="14">
        <f t="shared" si="7"/>
        <v>29917</v>
      </c>
      <c r="Q35" s="14">
        <f t="shared" si="8"/>
        <v>31491</v>
      </c>
      <c r="R35" s="23">
        <f t="shared" si="5"/>
        <v>120454</v>
      </c>
      <c r="S35" s="34"/>
    </row>
    <row r="36" spans="1:19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40">
        <f>SUM(L8:L35)</f>
        <v>42375607</v>
      </c>
      <c r="M36" s="3"/>
    </row>
    <row r="37" spans="1:19" ht="15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41"/>
    </row>
    <row r="38" spans="1:19" ht="15" x14ac:dyDescent="0.25">
      <c r="B38" s="18"/>
      <c r="H38" s="20"/>
      <c r="I38" s="115"/>
      <c r="J38" s="115"/>
      <c r="K38" s="115"/>
      <c r="L38" s="16">
        <f>'Tabla 2017'!$L$36*1.025</f>
        <v>42375605.349999994</v>
      </c>
    </row>
    <row r="39" spans="1:19" x14ac:dyDescent="0.2">
      <c r="J39" s="20"/>
      <c r="K39" s="20"/>
    </row>
  </sheetData>
  <mergeCells count="8">
    <mergeCell ref="I38:K38"/>
    <mergeCell ref="A3:R3"/>
    <mergeCell ref="A4:R4"/>
    <mergeCell ref="L5:L7"/>
    <mergeCell ref="M5:M7"/>
    <mergeCell ref="O5:O6"/>
    <mergeCell ref="P5:P6"/>
    <mergeCell ref="Q5:Q6"/>
  </mergeCells>
  <printOptions horizontalCentered="1" gridLines="1"/>
  <pageMargins left="0" right="0" top="0.39370078740157483" bottom="0.39370078740157483" header="0" footer="0"/>
  <pageSetup paperSize="258" scale="75" fitToHeight="0" orientation="landscape" r:id="rId1"/>
  <headerFooter alignWithMargins="0">
    <oddFooter>&amp;L&amp;Z&amp;F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opLeftCell="A17" zoomScaleNormal="100" workbookViewId="0">
      <selection activeCell="L36" sqref="L36"/>
    </sheetView>
  </sheetViews>
  <sheetFormatPr baseColWidth="10" defaultRowHeight="12.75" x14ac:dyDescent="0.2"/>
  <cols>
    <col min="1" max="1" width="7.140625" bestFit="1" customWidth="1"/>
    <col min="2" max="2" width="10.85546875" customWidth="1"/>
    <col min="3" max="3" width="13.7109375" customWidth="1"/>
    <col min="4" max="4" width="12.140625" customWidth="1"/>
    <col min="5" max="5" width="10.7109375" customWidth="1"/>
    <col min="6" max="6" width="9.5703125" customWidth="1"/>
    <col min="7" max="7" width="10.85546875" customWidth="1"/>
    <col min="8" max="8" width="9.140625" customWidth="1"/>
    <col min="9" max="9" width="10.85546875" customWidth="1"/>
    <col min="10" max="10" width="10.5703125" customWidth="1"/>
    <col min="11" max="11" width="11" style="33" customWidth="1"/>
    <col min="12" max="12" width="14.7109375" style="21" customWidth="1"/>
    <col min="13" max="13" width="6.7109375" customWidth="1"/>
    <col min="14" max="17" width="12.140625" customWidth="1"/>
    <col min="18" max="18" width="11" customWidth="1"/>
    <col min="255" max="255" width="5.28515625" customWidth="1"/>
    <col min="256" max="256" width="10.85546875" customWidth="1"/>
    <col min="257" max="258" width="13.7109375" customWidth="1"/>
    <col min="259" max="259" width="12.140625" customWidth="1"/>
    <col min="260" max="260" width="10.7109375" customWidth="1"/>
    <col min="261" max="261" width="9.5703125" customWidth="1"/>
    <col min="262" max="262" width="10.85546875" customWidth="1"/>
    <col min="263" max="263" width="9.140625" customWidth="1"/>
    <col min="264" max="264" width="10.85546875" customWidth="1"/>
    <col min="265" max="265" width="11" customWidth="1"/>
    <col min="266" max="266" width="14.7109375" customWidth="1"/>
    <col min="267" max="267" width="12" customWidth="1"/>
    <col min="268" max="268" width="6.7109375" customWidth="1"/>
    <col min="269" max="269" width="2" customWidth="1"/>
    <col min="270" max="273" width="12.140625" customWidth="1"/>
    <col min="274" max="274" width="11" customWidth="1"/>
    <col min="511" max="511" width="5.28515625" customWidth="1"/>
    <col min="512" max="512" width="10.85546875" customWidth="1"/>
    <col min="513" max="514" width="13.7109375" customWidth="1"/>
    <col min="515" max="515" width="12.140625" customWidth="1"/>
    <col min="516" max="516" width="10.7109375" customWidth="1"/>
    <col min="517" max="517" width="9.5703125" customWidth="1"/>
    <col min="518" max="518" width="10.85546875" customWidth="1"/>
    <col min="519" max="519" width="9.140625" customWidth="1"/>
    <col min="520" max="520" width="10.85546875" customWidth="1"/>
    <col min="521" max="521" width="11" customWidth="1"/>
    <col min="522" max="522" width="14.7109375" customWidth="1"/>
    <col min="523" max="523" width="12" customWidth="1"/>
    <col min="524" max="524" width="6.7109375" customWidth="1"/>
    <col min="525" max="525" width="2" customWidth="1"/>
    <col min="526" max="529" width="12.140625" customWidth="1"/>
    <col min="530" max="530" width="11" customWidth="1"/>
    <col min="767" max="767" width="5.28515625" customWidth="1"/>
    <col min="768" max="768" width="10.85546875" customWidth="1"/>
    <col min="769" max="770" width="13.7109375" customWidth="1"/>
    <col min="771" max="771" width="12.140625" customWidth="1"/>
    <col min="772" max="772" width="10.7109375" customWidth="1"/>
    <col min="773" max="773" width="9.5703125" customWidth="1"/>
    <col min="774" max="774" width="10.85546875" customWidth="1"/>
    <col min="775" max="775" width="9.140625" customWidth="1"/>
    <col min="776" max="776" width="10.85546875" customWidth="1"/>
    <col min="777" max="777" width="11" customWidth="1"/>
    <col min="778" max="778" width="14.7109375" customWidth="1"/>
    <col min="779" max="779" width="12" customWidth="1"/>
    <col min="780" max="780" width="6.7109375" customWidth="1"/>
    <col min="781" max="781" width="2" customWidth="1"/>
    <col min="782" max="785" width="12.140625" customWidth="1"/>
    <col min="786" max="786" width="11" customWidth="1"/>
    <col min="1023" max="1023" width="5.28515625" customWidth="1"/>
    <col min="1024" max="1024" width="10.85546875" customWidth="1"/>
    <col min="1025" max="1026" width="13.7109375" customWidth="1"/>
    <col min="1027" max="1027" width="12.140625" customWidth="1"/>
    <col min="1028" max="1028" width="10.7109375" customWidth="1"/>
    <col min="1029" max="1029" width="9.5703125" customWidth="1"/>
    <col min="1030" max="1030" width="10.85546875" customWidth="1"/>
    <col min="1031" max="1031" width="9.140625" customWidth="1"/>
    <col min="1032" max="1032" width="10.85546875" customWidth="1"/>
    <col min="1033" max="1033" width="11" customWidth="1"/>
    <col min="1034" max="1034" width="14.7109375" customWidth="1"/>
    <col min="1035" max="1035" width="12" customWidth="1"/>
    <col min="1036" max="1036" width="6.7109375" customWidth="1"/>
    <col min="1037" max="1037" width="2" customWidth="1"/>
    <col min="1038" max="1041" width="12.140625" customWidth="1"/>
    <col min="1042" max="1042" width="11" customWidth="1"/>
    <col min="1279" max="1279" width="5.28515625" customWidth="1"/>
    <col min="1280" max="1280" width="10.85546875" customWidth="1"/>
    <col min="1281" max="1282" width="13.7109375" customWidth="1"/>
    <col min="1283" max="1283" width="12.140625" customWidth="1"/>
    <col min="1284" max="1284" width="10.7109375" customWidth="1"/>
    <col min="1285" max="1285" width="9.5703125" customWidth="1"/>
    <col min="1286" max="1286" width="10.85546875" customWidth="1"/>
    <col min="1287" max="1287" width="9.140625" customWidth="1"/>
    <col min="1288" max="1288" width="10.85546875" customWidth="1"/>
    <col min="1289" max="1289" width="11" customWidth="1"/>
    <col min="1290" max="1290" width="14.7109375" customWidth="1"/>
    <col min="1291" max="1291" width="12" customWidth="1"/>
    <col min="1292" max="1292" width="6.7109375" customWidth="1"/>
    <col min="1293" max="1293" width="2" customWidth="1"/>
    <col min="1294" max="1297" width="12.140625" customWidth="1"/>
    <col min="1298" max="1298" width="11" customWidth="1"/>
    <col min="1535" max="1535" width="5.28515625" customWidth="1"/>
    <col min="1536" max="1536" width="10.85546875" customWidth="1"/>
    <col min="1537" max="1538" width="13.7109375" customWidth="1"/>
    <col min="1539" max="1539" width="12.140625" customWidth="1"/>
    <col min="1540" max="1540" width="10.7109375" customWidth="1"/>
    <col min="1541" max="1541" width="9.5703125" customWidth="1"/>
    <col min="1542" max="1542" width="10.85546875" customWidth="1"/>
    <col min="1543" max="1543" width="9.140625" customWidth="1"/>
    <col min="1544" max="1544" width="10.85546875" customWidth="1"/>
    <col min="1545" max="1545" width="11" customWidth="1"/>
    <col min="1546" max="1546" width="14.7109375" customWidth="1"/>
    <col min="1547" max="1547" width="12" customWidth="1"/>
    <col min="1548" max="1548" width="6.7109375" customWidth="1"/>
    <col min="1549" max="1549" width="2" customWidth="1"/>
    <col min="1550" max="1553" width="12.140625" customWidth="1"/>
    <col min="1554" max="1554" width="11" customWidth="1"/>
    <col min="1791" max="1791" width="5.28515625" customWidth="1"/>
    <col min="1792" max="1792" width="10.85546875" customWidth="1"/>
    <col min="1793" max="1794" width="13.7109375" customWidth="1"/>
    <col min="1795" max="1795" width="12.140625" customWidth="1"/>
    <col min="1796" max="1796" width="10.7109375" customWidth="1"/>
    <col min="1797" max="1797" width="9.5703125" customWidth="1"/>
    <col min="1798" max="1798" width="10.85546875" customWidth="1"/>
    <col min="1799" max="1799" width="9.140625" customWidth="1"/>
    <col min="1800" max="1800" width="10.85546875" customWidth="1"/>
    <col min="1801" max="1801" width="11" customWidth="1"/>
    <col min="1802" max="1802" width="14.7109375" customWidth="1"/>
    <col min="1803" max="1803" width="12" customWidth="1"/>
    <col min="1804" max="1804" width="6.7109375" customWidth="1"/>
    <col min="1805" max="1805" width="2" customWidth="1"/>
    <col min="1806" max="1809" width="12.140625" customWidth="1"/>
    <col min="1810" max="1810" width="11" customWidth="1"/>
    <col min="2047" max="2047" width="5.28515625" customWidth="1"/>
    <col min="2048" max="2048" width="10.85546875" customWidth="1"/>
    <col min="2049" max="2050" width="13.7109375" customWidth="1"/>
    <col min="2051" max="2051" width="12.140625" customWidth="1"/>
    <col min="2052" max="2052" width="10.7109375" customWidth="1"/>
    <col min="2053" max="2053" width="9.5703125" customWidth="1"/>
    <col min="2054" max="2054" width="10.85546875" customWidth="1"/>
    <col min="2055" max="2055" width="9.140625" customWidth="1"/>
    <col min="2056" max="2056" width="10.85546875" customWidth="1"/>
    <col min="2057" max="2057" width="11" customWidth="1"/>
    <col min="2058" max="2058" width="14.7109375" customWidth="1"/>
    <col min="2059" max="2059" width="12" customWidth="1"/>
    <col min="2060" max="2060" width="6.7109375" customWidth="1"/>
    <col min="2061" max="2061" width="2" customWidth="1"/>
    <col min="2062" max="2065" width="12.140625" customWidth="1"/>
    <col min="2066" max="2066" width="11" customWidth="1"/>
    <col min="2303" max="2303" width="5.28515625" customWidth="1"/>
    <col min="2304" max="2304" width="10.85546875" customWidth="1"/>
    <col min="2305" max="2306" width="13.7109375" customWidth="1"/>
    <col min="2307" max="2307" width="12.140625" customWidth="1"/>
    <col min="2308" max="2308" width="10.7109375" customWidth="1"/>
    <col min="2309" max="2309" width="9.5703125" customWidth="1"/>
    <col min="2310" max="2310" width="10.85546875" customWidth="1"/>
    <col min="2311" max="2311" width="9.140625" customWidth="1"/>
    <col min="2312" max="2312" width="10.85546875" customWidth="1"/>
    <col min="2313" max="2313" width="11" customWidth="1"/>
    <col min="2314" max="2314" width="14.7109375" customWidth="1"/>
    <col min="2315" max="2315" width="12" customWidth="1"/>
    <col min="2316" max="2316" width="6.7109375" customWidth="1"/>
    <col min="2317" max="2317" width="2" customWidth="1"/>
    <col min="2318" max="2321" width="12.140625" customWidth="1"/>
    <col min="2322" max="2322" width="11" customWidth="1"/>
    <col min="2559" max="2559" width="5.28515625" customWidth="1"/>
    <col min="2560" max="2560" width="10.85546875" customWidth="1"/>
    <col min="2561" max="2562" width="13.7109375" customWidth="1"/>
    <col min="2563" max="2563" width="12.140625" customWidth="1"/>
    <col min="2564" max="2564" width="10.7109375" customWidth="1"/>
    <col min="2565" max="2565" width="9.5703125" customWidth="1"/>
    <col min="2566" max="2566" width="10.85546875" customWidth="1"/>
    <col min="2567" max="2567" width="9.140625" customWidth="1"/>
    <col min="2568" max="2568" width="10.85546875" customWidth="1"/>
    <col min="2569" max="2569" width="11" customWidth="1"/>
    <col min="2570" max="2570" width="14.7109375" customWidth="1"/>
    <col min="2571" max="2571" width="12" customWidth="1"/>
    <col min="2572" max="2572" width="6.7109375" customWidth="1"/>
    <col min="2573" max="2573" width="2" customWidth="1"/>
    <col min="2574" max="2577" width="12.140625" customWidth="1"/>
    <col min="2578" max="2578" width="11" customWidth="1"/>
    <col min="2815" max="2815" width="5.28515625" customWidth="1"/>
    <col min="2816" max="2816" width="10.85546875" customWidth="1"/>
    <col min="2817" max="2818" width="13.7109375" customWidth="1"/>
    <col min="2819" max="2819" width="12.140625" customWidth="1"/>
    <col min="2820" max="2820" width="10.7109375" customWidth="1"/>
    <col min="2821" max="2821" width="9.5703125" customWidth="1"/>
    <col min="2822" max="2822" width="10.85546875" customWidth="1"/>
    <col min="2823" max="2823" width="9.140625" customWidth="1"/>
    <col min="2824" max="2824" width="10.85546875" customWidth="1"/>
    <col min="2825" max="2825" width="11" customWidth="1"/>
    <col min="2826" max="2826" width="14.7109375" customWidth="1"/>
    <col min="2827" max="2827" width="12" customWidth="1"/>
    <col min="2828" max="2828" width="6.7109375" customWidth="1"/>
    <col min="2829" max="2829" width="2" customWidth="1"/>
    <col min="2830" max="2833" width="12.140625" customWidth="1"/>
    <col min="2834" max="2834" width="11" customWidth="1"/>
    <col min="3071" max="3071" width="5.28515625" customWidth="1"/>
    <col min="3072" max="3072" width="10.85546875" customWidth="1"/>
    <col min="3073" max="3074" width="13.7109375" customWidth="1"/>
    <col min="3075" max="3075" width="12.140625" customWidth="1"/>
    <col min="3076" max="3076" width="10.7109375" customWidth="1"/>
    <col min="3077" max="3077" width="9.5703125" customWidth="1"/>
    <col min="3078" max="3078" width="10.85546875" customWidth="1"/>
    <col min="3079" max="3079" width="9.140625" customWidth="1"/>
    <col min="3080" max="3080" width="10.85546875" customWidth="1"/>
    <col min="3081" max="3081" width="11" customWidth="1"/>
    <col min="3082" max="3082" width="14.7109375" customWidth="1"/>
    <col min="3083" max="3083" width="12" customWidth="1"/>
    <col min="3084" max="3084" width="6.7109375" customWidth="1"/>
    <col min="3085" max="3085" width="2" customWidth="1"/>
    <col min="3086" max="3089" width="12.140625" customWidth="1"/>
    <col min="3090" max="3090" width="11" customWidth="1"/>
    <col min="3327" max="3327" width="5.28515625" customWidth="1"/>
    <col min="3328" max="3328" width="10.85546875" customWidth="1"/>
    <col min="3329" max="3330" width="13.7109375" customWidth="1"/>
    <col min="3331" max="3331" width="12.140625" customWidth="1"/>
    <col min="3332" max="3332" width="10.7109375" customWidth="1"/>
    <col min="3333" max="3333" width="9.5703125" customWidth="1"/>
    <col min="3334" max="3334" width="10.85546875" customWidth="1"/>
    <col min="3335" max="3335" width="9.140625" customWidth="1"/>
    <col min="3336" max="3336" width="10.85546875" customWidth="1"/>
    <col min="3337" max="3337" width="11" customWidth="1"/>
    <col min="3338" max="3338" width="14.7109375" customWidth="1"/>
    <col min="3339" max="3339" width="12" customWidth="1"/>
    <col min="3340" max="3340" width="6.7109375" customWidth="1"/>
    <col min="3341" max="3341" width="2" customWidth="1"/>
    <col min="3342" max="3345" width="12.140625" customWidth="1"/>
    <col min="3346" max="3346" width="11" customWidth="1"/>
    <col min="3583" max="3583" width="5.28515625" customWidth="1"/>
    <col min="3584" max="3584" width="10.85546875" customWidth="1"/>
    <col min="3585" max="3586" width="13.7109375" customWidth="1"/>
    <col min="3587" max="3587" width="12.140625" customWidth="1"/>
    <col min="3588" max="3588" width="10.7109375" customWidth="1"/>
    <col min="3589" max="3589" width="9.5703125" customWidth="1"/>
    <col min="3590" max="3590" width="10.85546875" customWidth="1"/>
    <col min="3591" max="3591" width="9.140625" customWidth="1"/>
    <col min="3592" max="3592" width="10.85546875" customWidth="1"/>
    <col min="3593" max="3593" width="11" customWidth="1"/>
    <col min="3594" max="3594" width="14.7109375" customWidth="1"/>
    <col min="3595" max="3595" width="12" customWidth="1"/>
    <col min="3596" max="3596" width="6.7109375" customWidth="1"/>
    <col min="3597" max="3597" width="2" customWidth="1"/>
    <col min="3598" max="3601" width="12.140625" customWidth="1"/>
    <col min="3602" max="3602" width="11" customWidth="1"/>
    <col min="3839" max="3839" width="5.28515625" customWidth="1"/>
    <col min="3840" max="3840" width="10.85546875" customWidth="1"/>
    <col min="3841" max="3842" width="13.7109375" customWidth="1"/>
    <col min="3843" max="3843" width="12.140625" customWidth="1"/>
    <col min="3844" max="3844" width="10.7109375" customWidth="1"/>
    <col min="3845" max="3845" width="9.5703125" customWidth="1"/>
    <col min="3846" max="3846" width="10.85546875" customWidth="1"/>
    <col min="3847" max="3847" width="9.140625" customWidth="1"/>
    <col min="3848" max="3848" width="10.85546875" customWidth="1"/>
    <col min="3849" max="3849" width="11" customWidth="1"/>
    <col min="3850" max="3850" width="14.7109375" customWidth="1"/>
    <col min="3851" max="3851" width="12" customWidth="1"/>
    <col min="3852" max="3852" width="6.7109375" customWidth="1"/>
    <col min="3853" max="3853" width="2" customWidth="1"/>
    <col min="3854" max="3857" width="12.140625" customWidth="1"/>
    <col min="3858" max="3858" width="11" customWidth="1"/>
    <col min="4095" max="4095" width="5.28515625" customWidth="1"/>
    <col min="4096" max="4096" width="10.85546875" customWidth="1"/>
    <col min="4097" max="4098" width="13.7109375" customWidth="1"/>
    <col min="4099" max="4099" width="12.140625" customWidth="1"/>
    <col min="4100" max="4100" width="10.7109375" customWidth="1"/>
    <col min="4101" max="4101" width="9.5703125" customWidth="1"/>
    <col min="4102" max="4102" width="10.85546875" customWidth="1"/>
    <col min="4103" max="4103" width="9.140625" customWidth="1"/>
    <col min="4104" max="4104" width="10.85546875" customWidth="1"/>
    <col min="4105" max="4105" width="11" customWidth="1"/>
    <col min="4106" max="4106" width="14.7109375" customWidth="1"/>
    <col min="4107" max="4107" width="12" customWidth="1"/>
    <col min="4108" max="4108" width="6.7109375" customWidth="1"/>
    <col min="4109" max="4109" width="2" customWidth="1"/>
    <col min="4110" max="4113" width="12.140625" customWidth="1"/>
    <col min="4114" max="4114" width="11" customWidth="1"/>
    <col min="4351" max="4351" width="5.28515625" customWidth="1"/>
    <col min="4352" max="4352" width="10.85546875" customWidth="1"/>
    <col min="4353" max="4354" width="13.7109375" customWidth="1"/>
    <col min="4355" max="4355" width="12.140625" customWidth="1"/>
    <col min="4356" max="4356" width="10.7109375" customWidth="1"/>
    <col min="4357" max="4357" width="9.5703125" customWidth="1"/>
    <col min="4358" max="4358" width="10.85546875" customWidth="1"/>
    <col min="4359" max="4359" width="9.140625" customWidth="1"/>
    <col min="4360" max="4360" width="10.85546875" customWidth="1"/>
    <col min="4361" max="4361" width="11" customWidth="1"/>
    <col min="4362" max="4362" width="14.7109375" customWidth="1"/>
    <col min="4363" max="4363" width="12" customWidth="1"/>
    <col min="4364" max="4364" width="6.7109375" customWidth="1"/>
    <col min="4365" max="4365" width="2" customWidth="1"/>
    <col min="4366" max="4369" width="12.140625" customWidth="1"/>
    <col min="4370" max="4370" width="11" customWidth="1"/>
    <col min="4607" max="4607" width="5.28515625" customWidth="1"/>
    <col min="4608" max="4608" width="10.85546875" customWidth="1"/>
    <col min="4609" max="4610" width="13.7109375" customWidth="1"/>
    <col min="4611" max="4611" width="12.140625" customWidth="1"/>
    <col min="4612" max="4612" width="10.7109375" customWidth="1"/>
    <col min="4613" max="4613" width="9.5703125" customWidth="1"/>
    <col min="4614" max="4614" width="10.85546875" customWidth="1"/>
    <col min="4615" max="4615" width="9.140625" customWidth="1"/>
    <col min="4616" max="4616" width="10.85546875" customWidth="1"/>
    <col min="4617" max="4617" width="11" customWidth="1"/>
    <col min="4618" max="4618" width="14.7109375" customWidth="1"/>
    <col min="4619" max="4619" width="12" customWidth="1"/>
    <col min="4620" max="4620" width="6.7109375" customWidth="1"/>
    <col min="4621" max="4621" width="2" customWidth="1"/>
    <col min="4622" max="4625" width="12.140625" customWidth="1"/>
    <col min="4626" max="4626" width="11" customWidth="1"/>
    <col min="4863" max="4863" width="5.28515625" customWidth="1"/>
    <col min="4864" max="4864" width="10.85546875" customWidth="1"/>
    <col min="4865" max="4866" width="13.7109375" customWidth="1"/>
    <col min="4867" max="4867" width="12.140625" customWidth="1"/>
    <col min="4868" max="4868" width="10.7109375" customWidth="1"/>
    <col min="4869" max="4869" width="9.5703125" customWidth="1"/>
    <col min="4870" max="4870" width="10.85546875" customWidth="1"/>
    <col min="4871" max="4871" width="9.140625" customWidth="1"/>
    <col min="4872" max="4872" width="10.85546875" customWidth="1"/>
    <col min="4873" max="4873" width="11" customWidth="1"/>
    <col min="4874" max="4874" width="14.7109375" customWidth="1"/>
    <col min="4875" max="4875" width="12" customWidth="1"/>
    <col min="4876" max="4876" width="6.7109375" customWidth="1"/>
    <col min="4877" max="4877" width="2" customWidth="1"/>
    <col min="4878" max="4881" width="12.140625" customWidth="1"/>
    <col min="4882" max="4882" width="11" customWidth="1"/>
    <col min="5119" max="5119" width="5.28515625" customWidth="1"/>
    <col min="5120" max="5120" width="10.85546875" customWidth="1"/>
    <col min="5121" max="5122" width="13.7109375" customWidth="1"/>
    <col min="5123" max="5123" width="12.140625" customWidth="1"/>
    <col min="5124" max="5124" width="10.7109375" customWidth="1"/>
    <col min="5125" max="5125" width="9.5703125" customWidth="1"/>
    <col min="5126" max="5126" width="10.85546875" customWidth="1"/>
    <col min="5127" max="5127" width="9.140625" customWidth="1"/>
    <col min="5128" max="5128" width="10.85546875" customWidth="1"/>
    <col min="5129" max="5129" width="11" customWidth="1"/>
    <col min="5130" max="5130" width="14.7109375" customWidth="1"/>
    <col min="5131" max="5131" width="12" customWidth="1"/>
    <col min="5132" max="5132" width="6.7109375" customWidth="1"/>
    <col min="5133" max="5133" width="2" customWidth="1"/>
    <col min="5134" max="5137" width="12.140625" customWidth="1"/>
    <col min="5138" max="5138" width="11" customWidth="1"/>
    <col min="5375" max="5375" width="5.28515625" customWidth="1"/>
    <col min="5376" max="5376" width="10.85546875" customWidth="1"/>
    <col min="5377" max="5378" width="13.7109375" customWidth="1"/>
    <col min="5379" max="5379" width="12.140625" customWidth="1"/>
    <col min="5380" max="5380" width="10.7109375" customWidth="1"/>
    <col min="5381" max="5381" width="9.5703125" customWidth="1"/>
    <col min="5382" max="5382" width="10.85546875" customWidth="1"/>
    <col min="5383" max="5383" width="9.140625" customWidth="1"/>
    <col min="5384" max="5384" width="10.85546875" customWidth="1"/>
    <col min="5385" max="5385" width="11" customWidth="1"/>
    <col min="5386" max="5386" width="14.7109375" customWidth="1"/>
    <col min="5387" max="5387" width="12" customWidth="1"/>
    <col min="5388" max="5388" width="6.7109375" customWidth="1"/>
    <col min="5389" max="5389" width="2" customWidth="1"/>
    <col min="5390" max="5393" width="12.140625" customWidth="1"/>
    <col min="5394" max="5394" width="11" customWidth="1"/>
    <col min="5631" max="5631" width="5.28515625" customWidth="1"/>
    <col min="5632" max="5632" width="10.85546875" customWidth="1"/>
    <col min="5633" max="5634" width="13.7109375" customWidth="1"/>
    <col min="5635" max="5635" width="12.140625" customWidth="1"/>
    <col min="5636" max="5636" width="10.7109375" customWidth="1"/>
    <col min="5637" max="5637" width="9.5703125" customWidth="1"/>
    <col min="5638" max="5638" width="10.85546875" customWidth="1"/>
    <col min="5639" max="5639" width="9.140625" customWidth="1"/>
    <col min="5640" max="5640" width="10.85546875" customWidth="1"/>
    <col min="5641" max="5641" width="11" customWidth="1"/>
    <col min="5642" max="5642" width="14.7109375" customWidth="1"/>
    <col min="5643" max="5643" width="12" customWidth="1"/>
    <col min="5644" max="5644" width="6.7109375" customWidth="1"/>
    <col min="5645" max="5645" width="2" customWidth="1"/>
    <col min="5646" max="5649" width="12.140625" customWidth="1"/>
    <col min="5650" max="5650" width="11" customWidth="1"/>
    <col min="5887" max="5887" width="5.28515625" customWidth="1"/>
    <col min="5888" max="5888" width="10.85546875" customWidth="1"/>
    <col min="5889" max="5890" width="13.7109375" customWidth="1"/>
    <col min="5891" max="5891" width="12.140625" customWidth="1"/>
    <col min="5892" max="5892" width="10.7109375" customWidth="1"/>
    <col min="5893" max="5893" width="9.5703125" customWidth="1"/>
    <col min="5894" max="5894" width="10.85546875" customWidth="1"/>
    <col min="5895" max="5895" width="9.140625" customWidth="1"/>
    <col min="5896" max="5896" width="10.85546875" customWidth="1"/>
    <col min="5897" max="5897" width="11" customWidth="1"/>
    <col min="5898" max="5898" width="14.7109375" customWidth="1"/>
    <col min="5899" max="5899" width="12" customWidth="1"/>
    <col min="5900" max="5900" width="6.7109375" customWidth="1"/>
    <col min="5901" max="5901" width="2" customWidth="1"/>
    <col min="5902" max="5905" width="12.140625" customWidth="1"/>
    <col min="5906" max="5906" width="11" customWidth="1"/>
    <col min="6143" max="6143" width="5.28515625" customWidth="1"/>
    <col min="6144" max="6144" width="10.85546875" customWidth="1"/>
    <col min="6145" max="6146" width="13.7109375" customWidth="1"/>
    <col min="6147" max="6147" width="12.140625" customWidth="1"/>
    <col min="6148" max="6148" width="10.7109375" customWidth="1"/>
    <col min="6149" max="6149" width="9.5703125" customWidth="1"/>
    <col min="6150" max="6150" width="10.85546875" customWidth="1"/>
    <col min="6151" max="6151" width="9.140625" customWidth="1"/>
    <col min="6152" max="6152" width="10.85546875" customWidth="1"/>
    <col min="6153" max="6153" width="11" customWidth="1"/>
    <col min="6154" max="6154" width="14.7109375" customWidth="1"/>
    <col min="6155" max="6155" width="12" customWidth="1"/>
    <col min="6156" max="6156" width="6.7109375" customWidth="1"/>
    <col min="6157" max="6157" width="2" customWidth="1"/>
    <col min="6158" max="6161" width="12.140625" customWidth="1"/>
    <col min="6162" max="6162" width="11" customWidth="1"/>
    <col min="6399" max="6399" width="5.28515625" customWidth="1"/>
    <col min="6400" max="6400" width="10.85546875" customWidth="1"/>
    <col min="6401" max="6402" width="13.7109375" customWidth="1"/>
    <col min="6403" max="6403" width="12.140625" customWidth="1"/>
    <col min="6404" max="6404" width="10.7109375" customWidth="1"/>
    <col min="6405" max="6405" width="9.5703125" customWidth="1"/>
    <col min="6406" max="6406" width="10.85546875" customWidth="1"/>
    <col min="6407" max="6407" width="9.140625" customWidth="1"/>
    <col min="6408" max="6408" width="10.85546875" customWidth="1"/>
    <col min="6409" max="6409" width="11" customWidth="1"/>
    <col min="6410" max="6410" width="14.7109375" customWidth="1"/>
    <col min="6411" max="6411" width="12" customWidth="1"/>
    <col min="6412" max="6412" width="6.7109375" customWidth="1"/>
    <col min="6413" max="6413" width="2" customWidth="1"/>
    <col min="6414" max="6417" width="12.140625" customWidth="1"/>
    <col min="6418" max="6418" width="11" customWidth="1"/>
    <col min="6655" max="6655" width="5.28515625" customWidth="1"/>
    <col min="6656" max="6656" width="10.85546875" customWidth="1"/>
    <col min="6657" max="6658" width="13.7109375" customWidth="1"/>
    <col min="6659" max="6659" width="12.140625" customWidth="1"/>
    <col min="6660" max="6660" width="10.7109375" customWidth="1"/>
    <col min="6661" max="6661" width="9.5703125" customWidth="1"/>
    <col min="6662" max="6662" width="10.85546875" customWidth="1"/>
    <col min="6663" max="6663" width="9.140625" customWidth="1"/>
    <col min="6664" max="6664" width="10.85546875" customWidth="1"/>
    <col min="6665" max="6665" width="11" customWidth="1"/>
    <col min="6666" max="6666" width="14.7109375" customWidth="1"/>
    <col min="6667" max="6667" width="12" customWidth="1"/>
    <col min="6668" max="6668" width="6.7109375" customWidth="1"/>
    <col min="6669" max="6669" width="2" customWidth="1"/>
    <col min="6670" max="6673" width="12.140625" customWidth="1"/>
    <col min="6674" max="6674" width="11" customWidth="1"/>
    <col min="6911" max="6911" width="5.28515625" customWidth="1"/>
    <col min="6912" max="6912" width="10.85546875" customWidth="1"/>
    <col min="6913" max="6914" width="13.7109375" customWidth="1"/>
    <col min="6915" max="6915" width="12.140625" customWidth="1"/>
    <col min="6916" max="6916" width="10.7109375" customWidth="1"/>
    <col min="6917" max="6917" width="9.5703125" customWidth="1"/>
    <col min="6918" max="6918" width="10.85546875" customWidth="1"/>
    <col min="6919" max="6919" width="9.140625" customWidth="1"/>
    <col min="6920" max="6920" width="10.85546875" customWidth="1"/>
    <col min="6921" max="6921" width="11" customWidth="1"/>
    <col min="6922" max="6922" width="14.7109375" customWidth="1"/>
    <col min="6923" max="6923" width="12" customWidth="1"/>
    <col min="6924" max="6924" width="6.7109375" customWidth="1"/>
    <col min="6925" max="6925" width="2" customWidth="1"/>
    <col min="6926" max="6929" width="12.140625" customWidth="1"/>
    <col min="6930" max="6930" width="11" customWidth="1"/>
    <col min="7167" max="7167" width="5.28515625" customWidth="1"/>
    <col min="7168" max="7168" width="10.85546875" customWidth="1"/>
    <col min="7169" max="7170" width="13.7109375" customWidth="1"/>
    <col min="7171" max="7171" width="12.140625" customWidth="1"/>
    <col min="7172" max="7172" width="10.7109375" customWidth="1"/>
    <col min="7173" max="7173" width="9.5703125" customWidth="1"/>
    <col min="7174" max="7174" width="10.85546875" customWidth="1"/>
    <col min="7175" max="7175" width="9.140625" customWidth="1"/>
    <col min="7176" max="7176" width="10.85546875" customWidth="1"/>
    <col min="7177" max="7177" width="11" customWidth="1"/>
    <col min="7178" max="7178" width="14.7109375" customWidth="1"/>
    <col min="7179" max="7179" width="12" customWidth="1"/>
    <col min="7180" max="7180" width="6.7109375" customWidth="1"/>
    <col min="7181" max="7181" width="2" customWidth="1"/>
    <col min="7182" max="7185" width="12.140625" customWidth="1"/>
    <col min="7186" max="7186" width="11" customWidth="1"/>
    <col min="7423" max="7423" width="5.28515625" customWidth="1"/>
    <col min="7424" max="7424" width="10.85546875" customWidth="1"/>
    <col min="7425" max="7426" width="13.7109375" customWidth="1"/>
    <col min="7427" max="7427" width="12.140625" customWidth="1"/>
    <col min="7428" max="7428" width="10.7109375" customWidth="1"/>
    <col min="7429" max="7429" width="9.5703125" customWidth="1"/>
    <col min="7430" max="7430" width="10.85546875" customWidth="1"/>
    <col min="7431" max="7431" width="9.140625" customWidth="1"/>
    <col min="7432" max="7432" width="10.85546875" customWidth="1"/>
    <col min="7433" max="7433" width="11" customWidth="1"/>
    <col min="7434" max="7434" width="14.7109375" customWidth="1"/>
    <col min="7435" max="7435" width="12" customWidth="1"/>
    <col min="7436" max="7436" width="6.7109375" customWidth="1"/>
    <col min="7437" max="7437" width="2" customWidth="1"/>
    <col min="7438" max="7441" width="12.140625" customWidth="1"/>
    <col min="7442" max="7442" width="11" customWidth="1"/>
    <col min="7679" max="7679" width="5.28515625" customWidth="1"/>
    <col min="7680" max="7680" width="10.85546875" customWidth="1"/>
    <col min="7681" max="7682" width="13.7109375" customWidth="1"/>
    <col min="7683" max="7683" width="12.140625" customWidth="1"/>
    <col min="7684" max="7684" width="10.7109375" customWidth="1"/>
    <col min="7685" max="7685" width="9.5703125" customWidth="1"/>
    <col min="7686" max="7686" width="10.85546875" customWidth="1"/>
    <col min="7687" max="7687" width="9.140625" customWidth="1"/>
    <col min="7688" max="7688" width="10.85546875" customWidth="1"/>
    <col min="7689" max="7689" width="11" customWidth="1"/>
    <col min="7690" max="7690" width="14.7109375" customWidth="1"/>
    <col min="7691" max="7691" width="12" customWidth="1"/>
    <col min="7692" max="7692" width="6.7109375" customWidth="1"/>
    <col min="7693" max="7693" width="2" customWidth="1"/>
    <col min="7694" max="7697" width="12.140625" customWidth="1"/>
    <col min="7698" max="7698" width="11" customWidth="1"/>
    <col min="7935" max="7935" width="5.28515625" customWidth="1"/>
    <col min="7936" max="7936" width="10.85546875" customWidth="1"/>
    <col min="7937" max="7938" width="13.7109375" customWidth="1"/>
    <col min="7939" max="7939" width="12.140625" customWidth="1"/>
    <col min="7940" max="7940" width="10.7109375" customWidth="1"/>
    <col min="7941" max="7941" width="9.5703125" customWidth="1"/>
    <col min="7942" max="7942" width="10.85546875" customWidth="1"/>
    <col min="7943" max="7943" width="9.140625" customWidth="1"/>
    <col min="7944" max="7944" width="10.85546875" customWidth="1"/>
    <col min="7945" max="7945" width="11" customWidth="1"/>
    <col min="7946" max="7946" width="14.7109375" customWidth="1"/>
    <col min="7947" max="7947" width="12" customWidth="1"/>
    <col min="7948" max="7948" width="6.7109375" customWidth="1"/>
    <col min="7949" max="7949" width="2" customWidth="1"/>
    <col min="7950" max="7953" width="12.140625" customWidth="1"/>
    <col min="7954" max="7954" width="11" customWidth="1"/>
    <col min="8191" max="8191" width="5.28515625" customWidth="1"/>
    <col min="8192" max="8192" width="10.85546875" customWidth="1"/>
    <col min="8193" max="8194" width="13.7109375" customWidth="1"/>
    <col min="8195" max="8195" width="12.140625" customWidth="1"/>
    <col min="8196" max="8196" width="10.7109375" customWidth="1"/>
    <col min="8197" max="8197" width="9.5703125" customWidth="1"/>
    <col min="8198" max="8198" width="10.85546875" customWidth="1"/>
    <col min="8199" max="8199" width="9.140625" customWidth="1"/>
    <col min="8200" max="8200" width="10.85546875" customWidth="1"/>
    <col min="8201" max="8201" width="11" customWidth="1"/>
    <col min="8202" max="8202" width="14.7109375" customWidth="1"/>
    <col min="8203" max="8203" width="12" customWidth="1"/>
    <col min="8204" max="8204" width="6.7109375" customWidth="1"/>
    <col min="8205" max="8205" width="2" customWidth="1"/>
    <col min="8206" max="8209" width="12.140625" customWidth="1"/>
    <col min="8210" max="8210" width="11" customWidth="1"/>
    <col min="8447" max="8447" width="5.28515625" customWidth="1"/>
    <col min="8448" max="8448" width="10.85546875" customWidth="1"/>
    <col min="8449" max="8450" width="13.7109375" customWidth="1"/>
    <col min="8451" max="8451" width="12.140625" customWidth="1"/>
    <col min="8452" max="8452" width="10.7109375" customWidth="1"/>
    <col min="8453" max="8453" width="9.5703125" customWidth="1"/>
    <col min="8454" max="8454" width="10.85546875" customWidth="1"/>
    <col min="8455" max="8455" width="9.140625" customWidth="1"/>
    <col min="8456" max="8456" width="10.85546875" customWidth="1"/>
    <col min="8457" max="8457" width="11" customWidth="1"/>
    <col min="8458" max="8458" width="14.7109375" customWidth="1"/>
    <col min="8459" max="8459" width="12" customWidth="1"/>
    <col min="8460" max="8460" width="6.7109375" customWidth="1"/>
    <col min="8461" max="8461" width="2" customWidth="1"/>
    <col min="8462" max="8465" width="12.140625" customWidth="1"/>
    <col min="8466" max="8466" width="11" customWidth="1"/>
    <col min="8703" max="8703" width="5.28515625" customWidth="1"/>
    <col min="8704" max="8704" width="10.85546875" customWidth="1"/>
    <col min="8705" max="8706" width="13.7109375" customWidth="1"/>
    <col min="8707" max="8707" width="12.140625" customWidth="1"/>
    <col min="8708" max="8708" width="10.7109375" customWidth="1"/>
    <col min="8709" max="8709" width="9.5703125" customWidth="1"/>
    <col min="8710" max="8710" width="10.85546875" customWidth="1"/>
    <col min="8711" max="8711" width="9.140625" customWidth="1"/>
    <col min="8712" max="8712" width="10.85546875" customWidth="1"/>
    <col min="8713" max="8713" width="11" customWidth="1"/>
    <col min="8714" max="8714" width="14.7109375" customWidth="1"/>
    <col min="8715" max="8715" width="12" customWidth="1"/>
    <col min="8716" max="8716" width="6.7109375" customWidth="1"/>
    <col min="8717" max="8717" width="2" customWidth="1"/>
    <col min="8718" max="8721" width="12.140625" customWidth="1"/>
    <col min="8722" max="8722" width="11" customWidth="1"/>
    <col min="8959" max="8959" width="5.28515625" customWidth="1"/>
    <col min="8960" max="8960" width="10.85546875" customWidth="1"/>
    <col min="8961" max="8962" width="13.7109375" customWidth="1"/>
    <col min="8963" max="8963" width="12.140625" customWidth="1"/>
    <col min="8964" max="8964" width="10.7109375" customWidth="1"/>
    <col min="8965" max="8965" width="9.5703125" customWidth="1"/>
    <col min="8966" max="8966" width="10.85546875" customWidth="1"/>
    <col min="8967" max="8967" width="9.140625" customWidth="1"/>
    <col min="8968" max="8968" width="10.85546875" customWidth="1"/>
    <col min="8969" max="8969" width="11" customWidth="1"/>
    <col min="8970" max="8970" width="14.7109375" customWidth="1"/>
    <col min="8971" max="8971" width="12" customWidth="1"/>
    <col min="8972" max="8972" width="6.7109375" customWidth="1"/>
    <col min="8973" max="8973" width="2" customWidth="1"/>
    <col min="8974" max="8977" width="12.140625" customWidth="1"/>
    <col min="8978" max="8978" width="11" customWidth="1"/>
    <col min="9215" max="9215" width="5.28515625" customWidth="1"/>
    <col min="9216" max="9216" width="10.85546875" customWidth="1"/>
    <col min="9217" max="9218" width="13.7109375" customWidth="1"/>
    <col min="9219" max="9219" width="12.140625" customWidth="1"/>
    <col min="9220" max="9220" width="10.7109375" customWidth="1"/>
    <col min="9221" max="9221" width="9.5703125" customWidth="1"/>
    <col min="9222" max="9222" width="10.85546875" customWidth="1"/>
    <col min="9223" max="9223" width="9.140625" customWidth="1"/>
    <col min="9224" max="9224" width="10.85546875" customWidth="1"/>
    <col min="9225" max="9225" width="11" customWidth="1"/>
    <col min="9226" max="9226" width="14.7109375" customWidth="1"/>
    <col min="9227" max="9227" width="12" customWidth="1"/>
    <col min="9228" max="9228" width="6.7109375" customWidth="1"/>
    <col min="9229" max="9229" width="2" customWidth="1"/>
    <col min="9230" max="9233" width="12.140625" customWidth="1"/>
    <col min="9234" max="9234" width="11" customWidth="1"/>
    <col min="9471" max="9471" width="5.28515625" customWidth="1"/>
    <col min="9472" max="9472" width="10.85546875" customWidth="1"/>
    <col min="9473" max="9474" width="13.7109375" customWidth="1"/>
    <col min="9475" max="9475" width="12.140625" customWidth="1"/>
    <col min="9476" max="9476" width="10.7109375" customWidth="1"/>
    <col min="9477" max="9477" width="9.5703125" customWidth="1"/>
    <col min="9478" max="9478" width="10.85546875" customWidth="1"/>
    <col min="9479" max="9479" width="9.140625" customWidth="1"/>
    <col min="9480" max="9480" width="10.85546875" customWidth="1"/>
    <col min="9481" max="9481" width="11" customWidth="1"/>
    <col min="9482" max="9482" width="14.7109375" customWidth="1"/>
    <col min="9483" max="9483" width="12" customWidth="1"/>
    <col min="9484" max="9484" width="6.7109375" customWidth="1"/>
    <col min="9485" max="9485" width="2" customWidth="1"/>
    <col min="9486" max="9489" width="12.140625" customWidth="1"/>
    <col min="9490" max="9490" width="11" customWidth="1"/>
    <col min="9727" max="9727" width="5.28515625" customWidth="1"/>
    <col min="9728" max="9728" width="10.85546875" customWidth="1"/>
    <col min="9729" max="9730" width="13.7109375" customWidth="1"/>
    <col min="9731" max="9731" width="12.140625" customWidth="1"/>
    <col min="9732" max="9732" width="10.7109375" customWidth="1"/>
    <col min="9733" max="9733" width="9.5703125" customWidth="1"/>
    <col min="9734" max="9734" width="10.85546875" customWidth="1"/>
    <col min="9735" max="9735" width="9.140625" customWidth="1"/>
    <col min="9736" max="9736" width="10.85546875" customWidth="1"/>
    <col min="9737" max="9737" width="11" customWidth="1"/>
    <col min="9738" max="9738" width="14.7109375" customWidth="1"/>
    <col min="9739" max="9739" width="12" customWidth="1"/>
    <col min="9740" max="9740" width="6.7109375" customWidth="1"/>
    <col min="9741" max="9741" width="2" customWidth="1"/>
    <col min="9742" max="9745" width="12.140625" customWidth="1"/>
    <col min="9746" max="9746" width="11" customWidth="1"/>
    <col min="9983" max="9983" width="5.28515625" customWidth="1"/>
    <col min="9984" max="9984" width="10.85546875" customWidth="1"/>
    <col min="9985" max="9986" width="13.7109375" customWidth="1"/>
    <col min="9987" max="9987" width="12.140625" customWidth="1"/>
    <col min="9988" max="9988" width="10.7109375" customWidth="1"/>
    <col min="9989" max="9989" width="9.5703125" customWidth="1"/>
    <col min="9990" max="9990" width="10.85546875" customWidth="1"/>
    <col min="9991" max="9991" width="9.140625" customWidth="1"/>
    <col min="9992" max="9992" width="10.85546875" customWidth="1"/>
    <col min="9993" max="9993" width="11" customWidth="1"/>
    <col min="9994" max="9994" width="14.7109375" customWidth="1"/>
    <col min="9995" max="9995" width="12" customWidth="1"/>
    <col min="9996" max="9996" width="6.7109375" customWidth="1"/>
    <col min="9997" max="9997" width="2" customWidth="1"/>
    <col min="9998" max="10001" width="12.140625" customWidth="1"/>
    <col min="10002" max="10002" width="11" customWidth="1"/>
    <col min="10239" max="10239" width="5.28515625" customWidth="1"/>
    <col min="10240" max="10240" width="10.85546875" customWidth="1"/>
    <col min="10241" max="10242" width="13.7109375" customWidth="1"/>
    <col min="10243" max="10243" width="12.140625" customWidth="1"/>
    <col min="10244" max="10244" width="10.7109375" customWidth="1"/>
    <col min="10245" max="10245" width="9.5703125" customWidth="1"/>
    <col min="10246" max="10246" width="10.85546875" customWidth="1"/>
    <col min="10247" max="10247" width="9.140625" customWidth="1"/>
    <col min="10248" max="10248" width="10.85546875" customWidth="1"/>
    <col min="10249" max="10249" width="11" customWidth="1"/>
    <col min="10250" max="10250" width="14.7109375" customWidth="1"/>
    <col min="10251" max="10251" width="12" customWidth="1"/>
    <col min="10252" max="10252" width="6.7109375" customWidth="1"/>
    <col min="10253" max="10253" width="2" customWidth="1"/>
    <col min="10254" max="10257" width="12.140625" customWidth="1"/>
    <col min="10258" max="10258" width="11" customWidth="1"/>
    <col min="10495" max="10495" width="5.28515625" customWidth="1"/>
    <col min="10496" max="10496" width="10.85546875" customWidth="1"/>
    <col min="10497" max="10498" width="13.7109375" customWidth="1"/>
    <col min="10499" max="10499" width="12.140625" customWidth="1"/>
    <col min="10500" max="10500" width="10.7109375" customWidth="1"/>
    <col min="10501" max="10501" width="9.5703125" customWidth="1"/>
    <col min="10502" max="10502" width="10.85546875" customWidth="1"/>
    <col min="10503" max="10503" width="9.140625" customWidth="1"/>
    <col min="10504" max="10504" width="10.85546875" customWidth="1"/>
    <col min="10505" max="10505" width="11" customWidth="1"/>
    <col min="10506" max="10506" width="14.7109375" customWidth="1"/>
    <col min="10507" max="10507" width="12" customWidth="1"/>
    <col min="10508" max="10508" width="6.7109375" customWidth="1"/>
    <col min="10509" max="10509" width="2" customWidth="1"/>
    <col min="10510" max="10513" width="12.140625" customWidth="1"/>
    <col min="10514" max="10514" width="11" customWidth="1"/>
    <col min="10751" max="10751" width="5.28515625" customWidth="1"/>
    <col min="10752" max="10752" width="10.85546875" customWidth="1"/>
    <col min="10753" max="10754" width="13.7109375" customWidth="1"/>
    <col min="10755" max="10755" width="12.140625" customWidth="1"/>
    <col min="10756" max="10756" width="10.7109375" customWidth="1"/>
    <col min="10757" max="10757" width="9.5703125" customWidth="1"/>
    <col min="10758" max="10758" width="10.85546875" customWidth="1"/>
    <col min="10759" max="10759" width="9.140625" customWidth="1"/>
    <col min="10760" max="10760" width="10.85546875" customWidth="1"/>
    <col min="10761" max="10761" width="11" customWidth="1"/>
    <col min="10762" max="10762" width="14.7109375" customWidth="1"/>
    <col min="10763" max="10763" width="12" customWidth="1"/>
    <col min="10764" max="10764" width="6.7109375" customWidth="1"/>
    <col min="10765" max="10765" width="2" customWidth="1"/>
    <col min="10766" max="10769" width="12.140625" customWidth="1"/>
    <col min="10770" max="10770" width="11" customWidth="1"/>
    <col min="11007" max="11007" width="5.28515625" customWidth="1"/>
    <col min="11008" max="11008" width="10.85546875" customWidth="1"/>
    <col min="11009" max="11010" width="13.7109375" customWidth="1"/>
    <col min="11011" max="11011" width="12.140625" customWidth="1"/>
    <col min="11012" max="11012" width="10.7109375" customWidth="1"/>
    <col min="11013" max="11013" width="9.5703125" customWidth="1"/>
    <col min="11014" max="11014" width="10.85546875" customWidth="1"/>
    <col min="11015" max="11015" width="9.140625" customWidth="1"/>
    <col min="11016" max="11016" width="10.85546875" customWidth="1"/>
    <col min="11017" max="11017" width="11" customWidth="1"/>
    <col min="11018" max="11018" width="14.7109375" customWidth="1"/>
    <col min="11019" max="11019" width="12" customWidth="1"/>
    <col min="11020" max="11020" width="6.7109375" customWidth="1"/>
    <col min="11021" max="11021" width="2" customWidth="1"/>
    <col min="11022" max="11025" width="12.140625" customWidth="1"/>
    <col min="11026" max="11026" width="11" customWidth="1"/>
    <col min="11263" max="11263" width="5.28515625" customWidth="1"/>
    <col min="11264" max="11264" width="10.85546875" customWidth="1"/>
    <col min="11265" max="11266" width="13.7109375" customWidth="1"/>
    <col min="11267" max="11267" width="12.140625" customWidth="1"/>
    <col min="11268" max="11268" width="10.7109375" customWidth="1"/>
    <col min="11269" max="11269" width="9.5703125" customWidth="1"/>
    <col min="11270" max="11270" width="10.85546875" customWidth="1"/>
    <col min="11271" max="11271" width="9.140625" customWidth="1"/>
    <col min="11272" max="11272" width="10.85546875" customWidth="1"/>
    <col min="11273" max="11273" width="11" customWidth="1"/>
    <col min="11274" max="11274" width="14.7109375" customWidth="1"/>
    <col min="11275" max="11275" width="12" customWidth="1"/>
    <col min="11276" max="11276" width="6.7109375" customWidth="1"/>
    <col min="11277" max="11277" width="2" customWidth="1"/>
    <col min="11278" max="11281" width="12.140625" customWidth="1"/>
    <col min="11282" max="11282" width="11" customWidth="1"/>
    <col min="11519" max="11519" width="5.28515625" customWidth="1"/>
    <col min="11520" max="11520" width="10.85546875" customWidth="1"/>
    <col min="11521" max="11522" width="13.7109375" customWidth="1"/>
    <col min="11523" max="11523" width="12.140625" customWidth="1"/>
    <col min="11524" max="11524" width="10.7109375" customWidth="1"/>
    <col min="11525" max="11525" width="9.5703125" customWidth="1"/>
    <col min="11526" max="11526" width="10.85546875" customWidth="1"/>
    <col min="11527" max="11527" width="9.140625" customWidth="1"/>
    <col min="11528" max="11528" width="10.85546875" customWidth="1"/>
    <col min="11529" max="11529" width="11" customWidth="1"/>
    <col min="11530" max="11530" width="14.7109375" customWidth="1"/>
    <col min="11531" max="11531" width="12" customWidth="1"/>
    <col min="11532" max="11532" width="6.7109375" customWidth="1"/>
    <col min="11533" max="11533" width="2" customWidth="1"/>
    <col min="11534" max="11537" width="12.140625" customWidth="1"/>
    <col min="11538" max="11538" width="11" customWidth="1"/>
    <col min="11775" max="11775" width="5.28515625" customWidth="1"/>
    <col min="11776" max="11776" width="10.85546875" customWidth="1"/>
    <col min="11777" max="11778" width="13.7109375" customWidth="1"/>
    <col min="11779" max="11779" width="12.140625" customWidth="1"/>
    <col min="11780" max="11780" width="10.7109375" customWidth="1"/>
    <col min="11781" max="11781" width="9.5703125" customWidth="1"/>
    <col min="11782" max="11782" width="10.85546875" customWidth="1"/>
    <col min="11783" max="11783" width="9.140625" customWidth="1"/>
    <col min="11784" max="11784" width="10.85546875" customWidth="1"/>
    <col min="11785" max="11785" width="11" customWidth="1"/>
    <col min="11786" max="11786" width="14.7109375" customWidth="1"/>
    <col min="11787" max="11787" width="12" customWidth="1"/>
    <col min="11788" max="11788" width="6.7109375" customWidth="1"/>
    <col min="11789" max="11789" width="2" customWidth="1"/>
    <col min="11790" max="11793" width="12.140625" customWidth="1"/>
    <col min="11794" max="11794" width="11" customWidth="1"/>
    <col min="12031" max="12031" width="5.28515625" customWidth="1"/>
    <col min="12032" max="12032" width="10.85546875" customWidth="1"/>
    <col min="12033" max="12034" width="13.7109375" customWidth="1"/>
    <col min="12035" max="12035" width="12.140625" customWidth="1"/>
    <col min="12036" max="12036" width="10.7109375" customWidth="1"/>
    <col min="12037" max="12037" width="9.5703125" customWidth="1"/>
    <col min="12038" max="12038" width="10.85546875" customWidth="1"/>
    <col min="12039" max="12039" width="9.140625" customWidth="1"/>
    <col min="12040" max="12040" width="10.85546875" customWidth="1"/>
    <col min="12041" max="12041" width="11" customWidth="1"/>
    <col min="12042" max="12042" width="14.7109375" customWidth="1"/>
    <col min="12043" max="12043" width="12" customWidth="1"/>
    <col min="12044" max="12044" width="6.7109375" customWidth="1"/>
    <col min="12045" max="12045" width="2" customWidth="1"/>
    <col min="12046" max="12049" width="12.140625" customWidth="1"/>
    <col min="12050" max="12050" width="11" customWidth="1"/>
    <col min="12287" max="12287" width="5.28515625" customWidth="1"/>
    <col min="12288" max="12288" width="10.85546875" customWidth="1"/>
    <col min="12289" max="12290" width="13.7109375" customWidth="1"/>
    <col min="12291" max="12291" width="12.140625" customWidth="1"/>
    <col min="12292" max="12292" width="10.7109375" customWidth="1"/>
    <col min="12293" max="12293" width="9.5703125" customWidth="1"/>
    <col min="12294" max="12294" width="10.85546875" customWidth="1"/>
    <col min="12295" max="12295" width="9.140625" customWidth="1"/>
    <col min="12296" max="12296" width="10.85546875" customWidth="1"/>
    <col min="12297" max="12297" width="11" customWidth="1"/>
    <col min="12298" max="12298" width="14.7109375" customWidth="1"/>
    <col min="12299" max="12299" width="12" customWidth="1"/>
    <col min="12300" max="12300" width="6.7109375" customWidth="1"/>
    <col min="12301" max="12301" width="2" customWidth="1"/>
    <col min="12302" max="12305" width="12.140625" customWidth="1"/>
    <col min="12306" max="12306" width="11" customWidth="1"/>
    <col min="12543" max="12543" width="5.28515625" customWidth="1"/>
    <col min="12544" max="12544" width="10.85546875" customWidth="1"/>
    <col min="12545" max="12546" width="13.7109375" customWidth="1"/>
    <col min="12547" max="12547" width="12.140625" customWidth="1"/>
    <col min="12548" max="12548" width="10.7109375" customWidth="1"/>
    <col min="12549" max="12549" width="9.5703125" customWidth="1"/>
    <col min="12550" max="12550" width="10.85546875" customWidth="1"/>
    <col min="12551" max="12551" width="9.140625" customWidth="1"/>
    <col min="12552" max="12552" width="10.85546875" customWidth="1"/>
    <col min="12553" max="12553" width="11" customWidth="1"/>
    <col min="12554" max="12554" width="14.7109375" customWidth="1"/>
    <col min="12555" max="12555" width="12" customWidth="1"/>
    <col min="12556" max="12556" width="6.7109375" customWidth="1"/>
    <col min="12557" max="12557" width="2" customWidth="1"/>
    <col min="12558" max="12561" width="12.140625" customWidth="1"/>
    <col min="12562" max="12562" width="11" customWidth="1"/>
    <col min="12799" max="12799" width="5.28515625" customWidth="1"/>
    <col min="12800" max="12800" width="10.85546875" customWidth="1"/>
    <col min="12801" max="12802" width="13.7109375" customWidth="1"/>
    <col min="12803" max="12803" width="12.140625" customWidth="1"/>
    <col min="12804" max="12804" width="10.7109375" customWidth="1"/>
    <col min="12805" max="12805" width="9.5703125" customWidth="1"/>
    <col min="12806" max="12806" width="10.85546875" customWidth="1"/>
    <col min="12807" max="12807" width="9.140625" customWidth="1"/>
    <col min="12808" max="12808" width="10.85546875" customWidth="1"/>
    <col min="12809" max="12809" width="11" customWidth="1"/>
    <col min="12810" max="12810" width="14.7109375" customWidth="1"/>
    <col min="12811" max="12811" width="12" customWidth="1"/>
    <col min="12812" max="12812" width="6.7109375" customWidth="1"/>
    <col min="12813" max="12813" width="2" customWidth="1"/>
    <col min="12814" max="12817" width="12.140625" customWidth="1"/>
    <col min="12818" max="12818" width="11" customWidth="1"/>
    <col min="13055" max="13055" width="5.28515625" customWidth="1"/>
    <col min="13056" max="13056" width="10.85546875" customWidth="1"/>
    <col min="13057" max="13058" width="13.7109375" customWidth="1"/>
    <col min="13059" max="13059" width="12.140625" customWidth="1"/>
    <col min="13060" max="13060" width="10.7109375" customWidth="1"/>
    <col min="13061" max="13061" width="9.5703125" customWidth="1"/>
    <col min="13062" max="13062" width="10.85546875" customWidth="1"/>
    <col min="13063" max="13063" width="9.140625" customWidth="1"/>
    <col min="13064" max="13064" width="10.85546875" customWidth="1"/>
    <col min="13065" max="13065" width="11" customWidth="1"/>
    <col min="13066" max="13066" width="14.7109375" customWidth="1"/>
    <col min="13067" max="13067" width="12" customWidth="1"/>
    <col min="13068" max="13068" width="6.7109375" customWidth="1"/>
    <col min="13069" max="13069" width="2" customWidth="1"/>
    <col min="13070" max="13073" width="12.140625" customWidth="1"/>
    <col min="13074" max="13074" width="11" customWidth="1"/>
    <col min="13311" max="13311" width="5.28515625" customWidth="1"/>
    <col min="13312" max="13312" width="10.85546875" customWidth="1"/>
    <col min="13313" max="13314" width="13.7109375" customWidth="1"/>
    <col min="13315" max="13315" width="12.140625" customWidth="1"/>
    <col min="13316" max="13316" width="10.7109375" customWidth="1"/>
    <col min="13317" max="13317" width="9.5703125" customWidth="1"/>
    <col min="13318" max="13318" width="10.85546875" customWidth="1"/>
    <col min="13319" max="13319" width="9.140625" customWidth="1"/>
    <col min="13320" max="13320" width="10.85546875" customWidth="1"/>
    <col min="13321" max="13321" width="11" customWidth="1"/>
    <col min="13322" max="13322" width="14.7109375" customWidth="1"/>
    <col min="13323" max="13323" width="12" customWidth="1"/>
    <col min="13324" max="13324" width="6.7109375" customWidth="1"/>
    <col min="13325" max="13325" width="2" customWidth="1"/>
    <col min="13326" max="13329" width="12.140625" customWidth="1"/>
    <col min="13330" max="13330" width="11" customWidth="1"/>
    <col min="13567" max="13567" width="5.28515625" customWidth="1"/>
    <col min="13568" max="13568" width="10.85546875" customWidth="1"/>
    <col min="13569" max="13570" width="13.7109375" customWidth="1"/>
    <col min="13571" max="13571" width="12.140625" customWidth="1"/>
    <col min="13572" max="13572" width="10.7109375" customWidth="1"/>
    <col min="13573" max="13573" width="9.5703125" customWidth="1"/>
    <col min="13574" max="13574" width="10.85546875" customWidth="1"/>
    <col min="13575" max="13575" width="9.140625" customWidth="1"/>
    <col min="13576" max="13576" width="10.85546875" customWidth="1"/>
    <col min="13577" max="13577" width="11" customWidth="1"/>
    <col min="13578" max="13578" width="14.7109375" customWidth="1"/>
    <col min="13579" max="13579" width="12" customWidth="1"/>
    <col min="13580" max="13580" width="6.7109375" customWidth="1"/>
    <col min="13581" max="13581" width="2" customWidth="1"/>
    <col min="13582" max="13585" width="12.140625" customWidth="1"/>
    <col min="13586" max="13586" width="11" customWidth="1"/>
    <col min="13823" max="13823" width="5.28515625" customWidth="1"/>
    <col min="13824" max="13824" width="10.85546875" customWidth="1"/>
    <col min="13825" max="13826" width="13.7109375" customWidth="1"/>
    <col min="13827" max="13827" width="12.140625" customWidth="1"/>
    <col min="13828" max="13828" width="10.7109375" customWidth="1"/>
    <col min="13829" max="13829" width="9.5703125" customWidth="1"/>
    <col min="13830" max="13830" width="10.85546875" customWidth="1"/>
    <col min="13831" max="13831" width="9.140625" customWidth="1"/>
    <col min="13832" max="13832" width="10.85546875" customWidth="1"/>
    <col min="13833" max="13833" width="11" customWidth="1"/>
    <col min="13834" max="13834" width="14.7109375" customWidth="1"/>
    <col min="13835" max="13835" width="12" customWidth="1"/>
    <col min="13836" max="13836" width="6.7109375" customWidth="1"/>
    <col min="13837" max="13837" width="2" customWidth="1"/>
    <col min="13838" max="13841" width="12.140625" customWidth="1"/>
    <col min="13842" max="13842" width="11" customWidth="1"/>
    <col min="14079" max="14079" width="5.28515625" customWidth="1"/>
    <col min="14080" max="14080" width="10.85546875" customWidth="1"/>
    <col min="14081" max="14082" width="13.7109375" customWidth="1"/>
    <col min="14083" max="14083" width="12.140625" customWidth="1"/>
    <col min="14084" max="14084" width="10.7109375" customWidth="1"/>
    <col min="14085" max="14085" width="9.5703125" customWidth="1"/>
    <col min="14086" max="14086" width="10.85546875" customWidth="1"/>
    <col min="14087" max="14087" width="9.140625" customWidth="1"/>
    <col min="14088" max="14088" width="10.85546875" customWidth="1"/>
    <col min="14089" max="14089" width="11" customWidth="1"/>
    <col min="14090" max="14090" width="14.7109375" customWidth="1"/>
    <col min="14091" max="14091" width="12" customWidth="1"/>
    <col min="14092" max="14092" width="6.7109375" customWidth="1"/>
    <col min="14093" max="14093" width="2" customWidth="1"/>
    <col min="14094" max="14097" width="12.140625" customWidth="1"/>
    <col min="14098" max="14098" width="11" customWidth="1"/>
    <col min="14335" max="14335" width="5.28515625" customWidth="1"/>
    <col min="14336" max="14336" width="10.85546875" customWidth="1"/>
    <col min="14337" max="14338" width="13.7109375" customWidth="1"/>
    <col min="14339" max="14339" width="12.140625" customWidth="1"/>
    <col min="14340" max="14340" width="10.7109375" customWidth="1"/>
    <col min="14341" max="14341" width="9.5703125" customWidth="1"/>
    <col min="14342" max="14342" width="10.85546875" customWidth="1"/>
    <col min="14343" max="14343" width="9.140625" customWidth="1"/>
    <col min="14344" max="14344" width="10.85546875" customWidth="1"/>
    <col min="14345" max="14345" width="11" customWidth="1"/>
    <col min="14346" max="14346" width="14.7109375" customWidth="1"/>
    <col min="14347" max="14347" width="12" customWidth="1"/>
    <col min="14348" max="14348" width="6.7109375" customWidth="1"/>
    <col min="14349" max="14349" width="2" customWidth="1"/>
    <col min="14350" max="14353" width="12.140625" customWidth="1"/>
    <col min="14354" max="14354" width="11" customWidth="1"/>
    <col min="14591" max="14591" width="5.28515625" customWidth="1"/>
    <col min="14592" max="14592" width="10.85546875" customWidth="1"/>
    <col min="14593" max="14594" width="13.7109375" customWidth="1"/>
    <col min="14595" max="14595" width="12.140625" customWidth="1"/>
    <col min="14596" max="14596" width="10.7109375" customWidth="1"/>
    <col min="14597" max="14597" width="9.5703125" customWidth="1"/>
    <col min="14598" max="14598" width="10.85546875" customWidth="1"/>
    <col min="14599" max="14599" width="9.140625" customWidth="1"/>
    <col min="14600" max="14600" width="10.85546875" customWidth="1"/>
    <col min="14601" max="14601" width="11" customWidth="1"/>
    <col min="14602" max="14602" width="14.7109375" customWidth="1"/>
    <col min="14603" max="14603" width="12" customWidth="1"/>
    <col min="14604" max="14604" width="6.7109375" customWidth="1"/>
    <col min="14605" max="14605" width="2" customWidth="1"/>
    <col min="14606" max="14609" width="12.140625" customWidth="1"/>
    <col min="14610" max="14610" width="11" customWidth="1"/>
    <col min="14847" max="14847" width="5.28515625" customWidth="1"/>
    <col min="14848" max="14848" width="10.85546875" customWidth="1"/>
    <col min="14849" max="14850" width="13.7109375" customWidth="1"/>
    <col min="14851" max="14851" width="12.140625" customWidth="1"/>
    <col min="14852" max="14852" width="10.7109375" customWidth="1"/>
    <col min="14853" max="14853" width="9.5703125" customWidth="1"/>
    <col min="14854" max="14854" width="10.85546875" customWidth="1"/>
    <col min="14855" max="14855" width="9.140625" customWidth="1"/>
    <col min="14856" max="14856" width="10.85546875" customWidth="1"/>
    <col min="14857" max="14857" width="11" customWidth="1"/>
    <col min="14858" max="14858" width="14.7109375" customWidth="1"/>
    <col min="14859" max="14859" width="12" customWidth="1"/>
    <col min="14860" max="14860" width="6.7109375" customWidth="1"/>
    <col min="14861" max="14861" width="2" customWidth="1"/>
    <col min="14862" max="14865" width="12.140625" customWidth="1"/>
    <col min="14866" max="14866" width="11" customWidth="1"/>
    <col min="15103" max="15103" width="5.28515625" customWidth="1"/>
    <col min="15104" max="15104" width="10.85546875" customWidth="1"/>
    <col min="15105" max="15106" width="13.7109375" customWidth="1"/>
    <col min="15107" max="15107" width="12.140625" customWidth="1"/>
    <col min="15108" max="15108" width="10.7109375" customWidth="1"/>
    <col min="15109" max="15109" width="9.5703125" customWidth="1"/>
    <col min="15110" max="15110" width="10.85546875" customWidth="1"/>
    <col min="15111" max="15111" width="9.140625" customWidth="1"/>
    <col min="15112" max="15112" width="10.85546875" customWidth="1"/>
    <col min="15113" max="15113" width="11" customWidth="1"/>
    <col min="15114" max="15114" width="14.7109375" customWidth="1"/>
    <col min="15115" max="15115" width="12" customWidth="1"/>
    <col min="15116" max="15116" width="6.7109375" customWidth="1"/>
    <col min="15117" max="15117" width="2" customWidth="1"/>
    <col min="15118" max="15121" width="12.140625" customWidth="1"/>
    <col min="15122" max="15122" width="11" customWidth="1"/>
    <col min="15359" max="15359" width="5.28515625" customWidth="1"/>
    <col min="15360" max="15360" width="10.85546875" customWidth="1"/>
    <col min="15361" max="15362" width="13.7109375" customWidth="1"/>
    <col min="15363" max="15363" width="12.140625" customWidth="1"/>
    <col min="15364" max="15364" width="10.7109375" customWidth="1"/>
    <col min="15365" max="15365" width="9.5703125" customWidth="1"/>
    <col min="15366" max="15366" width="10.85546875" customWidth="1"/>
    <col min="15367" max="15367" width="9.140625" customWidth="1"/>
    <col min="15368" max="15368" width="10.85546875" customWidth="1"/>
    <col min="15369" max="15369" width="11" customWidth="1"/>
    <col min="15370" max="15370" width="14.7109375" customWidth="1"/>
    <col min="15371" max="15371" width="12" customWidth="1"/>
    <col min="15372" max="15372" width="6.7109375" customWidth="1"/>
    <col min="15373" max="15373" width="2" customWidth="1"/>
    <col min="15374" max="15377" width="12.140625" customWidth="1"/>
    <col min="15378" max="15378" width="11" customWidth="1"/>
    <col min="15615" max="15615" width="5.28515625" customWidth="1"/>
    <col min="15616" max="15616" width="10.85546875" customWidth="1"/>
    <col min="15617" max="15618" width="13.7109375" customWidth="1"/>
    <col min="15619" max="15619" width="12.140625" customWidth="1"/>
    <col min="15620" max="15620" width="10.7109375" customWidth="1"/>
    <col min="15621" max="15621" width="9.5703125" customWidth="1"/>
    <col min="15622" max="15622" width="10.85546875" customWidth="1"/>
    <col min="15623" max="15623" width="9.140625" customWidth="1"/>
    <col min="15624" max="15624" width="10.85546875" customWidth="1"/>
    <col min="15625" max="15625" width="11" customWidth="1"/>
    <col min="15626" max="15626" width="14.7109375" customWidth="1"/>
    <col min="15627" max="15627" width="12" customWidth="1"/>
    <col min="15628" max="15628" width="6.7109375" customWidth="1"/>
    <col min="15629" max="15629" width="2" customWidth="1"/>
    <col min="15630" max="15633" width="12.140625" customWidth="1"/>
    <col min="15634" max="15634" width="11" customWidth="1"/>
    <col min="15871" max="15871" width="5.28515625" customWidth="1"/>
    <col min="15872" max="15872" width="10.85546875" customWidth="1"/>
    <col min="15873" max="15874" width="13.7109375" customWidth="1"/>
    <col min="15875" max="15875" width="12.140625" customWidth="1"/>
    <col min="15876" max="15876" width="10.7109375" customWidth="1"/>
    <col min="15877" max="15877" width="9.5703125" customWidth="1"/>
    <col min="15878" max="15878" width="10.85546875" customWidth="1"/>
    <col min="15879" max="15879" width="9.140625" customWidth="1"/>
    <col min="15880" max="15880" width="10.85546875" customWidth="1"/>
    <col min="15881" max="15881" width="11" customWidth="1"/>
    <col min="15882" max="15882" width="14.7109375" customWidth="1"/>
    <col min="15883" max="15883" width="12" customWidth="1"/>
    <col min="15884" max="15884" width="6.7109375" customWidth="1"/>
    <col min="15885" max="15885" width="2" customWidth="1"/>
    <col min="15886" max="15889" width="12.140625" customWidth="1"/>
    <col min="15890" max="15890" width="11" customWidth="1"/>
    <col min="16127" max="16127" width="5.28515625" customWidth="1"/>
    <col min="16128" max="16128" width="10.85546875" customWidth="1"/>
    <col min="16129" max="16130" width="13.7109375" customWidth="1"/>
    <col min="16131" max="16131" width="12.140625" customWidth="1"/>
    <col min="16132" max="16132" width="10.7109375" customWidth="1"/>
    <col min="16133" max="16133" width="9.5703125" customWidth="1"/>
    <col min="16134" max="16134" width="10.85546875" customWidth="1"/>
    <col min="16135" max="16135" width="9.140625" customWidth="1"/>
    <col min="16136" max="16136" width="10.85546875" customWidth="1"/>
    <col min="16137" max="16137" width="11" customWidth="1"/>
    <col min="16138" max="16138" width="14.7109375" customWidth="1"/>
    <col min="16139" max="16139" width="12" customWidth="1"/>
    <col min="16140" max="16140" width="6.7109375" customWidth="1"/>
    <col min="16141" max="16141" width="2" customWidth="1"/>
    <col min="16142" max="16145" width="12.140625" customWidth="1"/>
    <col min="16146" max="16146" width="11" customWidth="1"/>
  </cols>
  <sheetData>
    <row r="1" spans="1:22" ht="49.5" customHeight="1" x14ac:dyDescent="0.3">
      <c r="C1" s="4"/>
      <c r="D1" s="19"/>
      <c r="F1" s="4"/>
      <c r="G1" s="19"/>
      <c r="I1" s="4"/>
      <c r="J1" s="19"/>
      <c r="K1" s="19"/>
      <c r="N1" s="19"/>
      <c r="P1" s="4"/>
      <c r="Q1" s="4"/>
      <c r="R1" s="19"/>
    </row>
    <row r="2" spans="1:22" ht="25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2" ht="41.25" customHeight="1" x14ac:dyDescent="0.2">
      <c r="A3" s="116" t="s">
        <v>72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7"/>
      <c r="T3" s="17"/>
      <c r="U3" s="17"/>
      <c r="V3" s="17"/>
    </row>
    <row r="4" spans="1:22" ht="17.25" customHeight="1" x14ac:dyDescent="0.2">
      <c r="A4" s="118">
        <v>3.2000000000000001E-2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2" ht="41.25" customHeight="1" x14ac:dyDescent="0.2">
      <c r="A5" s="28" t="s">
        <v>20</v>
      </c>
      <c r="B5" s="29" t="s">
        <v>8</v>
      </c>
      <c r="C5" s="29" t="s">
        <v>7</v>
      </c>
      <c r="D5" s="29" t="s">
        <v>19</v>
      </c>
      <c r="E5" s="29" t="s">
        <v>0</v>
      </c>
      <c r="F5" s="29" t="s">
        <v>1</v>
      </c>
      <c r="G5" s="29" t="s">
        <v>3</v>
      </c>
      <c r="H5" s="29" t="s">
        <v>4</v>
      </c>
      <c r="I5" s="29" t="s">
        <v>5</v>
      </c>
      <c r="J5" s="30" t="s">
        <v>6</v>
      </c>
      <c r="K5" s="30" t="s">
        <v>32</v>
      </c>
      <c r="L5" s="120" t="s">
        <v>26</v>
      </c>
      <c r="M5" s="123" t="s">
        <v>20</v>
      </c>
      <c r="N5" s="31" t="s">
        <v>2</v>
      </c>
      <c r="O5" s="120" t="s">
        <v>25</v>
      </c>
      <c r="P5" s="120" t="s">
        <v>23</v>
      </c>
      <c r="Q5" s="120" t="s">
        <v>24</v>
      </c>
      <c r="R5" s="32" t="s">
        <v>27</v>
      </c>
    </row>
    <row r="6" spans="1:22" ht="16.5" customHeight="1" x14ac:dyDescent="0.2">
      <c r="A6" s="26"/>
      <c r="B6" s="5" t="s">
        <v>22</v>
      </c>
      <c r="C6" s="5"/>
      <c r="D6" s="5"/>
      <c r="E6" s="5"/>
      <c r="F6" s="5"/>
      <c r="G6" s="5"/>
      <c r="H6" s="5"/>
      <c r="I6" s="5"/>
      <c r="J6" s="6"/>
      <c r="K6" s="6"/>
      <c r="L6" s="121"/>
      <c r="M6" s="124"/>
      <c r="N6" s="7"/>
      <c r="O6" s="121"/>
      <c r="P6" s="121"/>
      <c r="Q6" s="121"/>
      <c r="R6" s="25"/>
    </row>
    <row r="7" spans="1:22" ht="10.5" customHeight="1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22"/>
      <c r="M7" s="125"/>
      <c r="N7" s="11"/>
      <c r="O7" s="12">
        <v>0.15</v>
      </c>
      <c r="P7" s="12">
        <v>7.5999999999999998E-2</v>
      </c>
      <c r="Q7" s="12">
        <v>0.08</v>
      </c>
      <c r="R7" s="12">
        <f>SUM(O7:Q7)</f>
        <v>0.30599999999999999</v>
      </c>
    </row>
    <row r="8" spans="1:22" ht="16.5" customHeight="1" x14ac:dyDescent="0.25">
      <c r="A8" s="2">
        <v>2</v>
      </c>
      <c r="B8" s="42">
        <v>578204</v>
      </c>
      <c r="C8" s="42">
        <v>2176813</v>
      </c>
      <c r="D8" s="42">
        <f>+B8+C8</f>
        <v>2755017</v>
      </c>
      <c r="E8" s="42">
        <f>ROUND('Tabla 2016'!E8*(1+$A$4),0)</f>
        <v>0</v>
      </c>
      <c r="F8" s="42">
        <v>0</v>
      </c>
      <c r="G8" s="13">
        <f t="shared" ref="G8:G23" si="0">ROUND(B8*21.5%,0)</f>
        <v>124314</v>
      </c>
      <c r="H8" s="42">
        <v>95043</v>
      </c>
      <c r="I8" s="42">
        <v>208986</v>
      </c>
      <c r="J8" s="42">
        <v>18938</v>
      </c>
      <c r="K8" s="42">
        <v>0</v>
      </c>
      <c r="L8" s="43">
        <f>SUM(B8:K8)</f>
        <v>5957315</v>
      </c>
      <c r="M8" s="2">
        <v>2</v>
      </c>
      <c r="N8" s="15">
        <f>$B8+$C8+$F8+$J8</f>
        <v>2773955</v>
      </c>
      <c r="O8" s="14">
        <f t="shared" ref="O8:O12" si="1">ROUND(N8*$O$7,0)</f>
        <v>416093</v>
      </c>
      <c r="P8" s="14">
        <f t="shared" ref="P8:P12" si="2">ROUND(N8*$P$7,0)</f>
        <v>210821</v>
      </c>
      <c r="Q8" s="14">
        <f t="shared" ref="Q8:Q12" si="3">ROUND(N8*$Q$7,0)</f>
        <v>221916</v>
      </c>
      <c r="R8" s="23">
        <f>SUM(O8:Q8)</f>
        <v>848830</v>
      </c>
      <c r="S8" s="1"/>
    </row>
    <row r="9" spans="1:22" ht="16.5" customHeight="1" x14ac:dyDescent="0.25">
      <c r="A9" s="24" t="s">
        <v>21</v>
      </c>
      <c r="B9" s="42">
        <v>610489</v>
      </c>
      <c r="C9" s="42">
        <v>1795002</v>
      </c>
      <c r="D9" s="42">
        <f>ROUND('Tabla 2016'!D9*(1+$A$4),0)</f>
        <v>0</v>
      </c>
      <c r="E9" s="13">
        <f>ROUND(((B9+C9)*20%+(B9+C9)*30%),0)</f>
        <v>1202746</v>
      </c>
      <c r="F9" s="42">
        <v>25978</v>
      </c>
      <c r="G9" s="13">
        <f t="shared" si="0"/>
        <v>131255</v>
      </c>
      <c r="H9" s="42">
        <v>95425</v>
      </c>
      <c r="I9" s="42">
        <v>209758</v>
      </c>
      <c r="J9" s="42">
        <v>18938</v>
      </c>
      <c r="K9" s="42">
        <v>0</v>
      </c>
      <c r="L9" s="43">
        <f t="shared" ref="L9:L35" si="4">SUM(B9:K9)</f>
        <v>4089591</v>
      </c>
      <c r="M9" s="24" t="s">
        <v>21</v>
      </c>
      <c r="N9" s="15">
        <f>$B9+$C9+$F9+$J9</f>
        <v>2450407</v>
      </c>
      <c r="O9" s="14">
        <f t="shared" si="1"/>
        <v>367561</v>
      </c>
      <c r="P9" s="14">
        <f t="shared" si="2"/>
        <v>186231</v>
      </c>
      <c r="Q9" s="14">
        <f t="shared" si="3"/>
        <v>196033</v>
      </c>
      <c r="R9" s="23">
        <f>SUM(O9:Q9)</f>
        <v>749825</v>
      </c>
      <c r="S9" s="1"/>
    </row>
    <row r="10" spans="1:22" ht="16.5" customHeight="1" x14ac:dyDescent="0.25">
      <c r="A10" s="24" t="s">
        <v>34</v>
      </c>
      <c r="B10" s="42">
        <v>610489</v>
      </c>
      <c r="C10" s="42">
        <v>1795002</v>
      </c>
      <c r="D10" s="42">
        <f>ROUND('Tabla 2016'!D10*(1+$A$4),0)</f>
        <v>0</v>
      </c>
      <c r="E10" s="42">
        <f>ROUND('Tabla 2016'!E10*(1+$A$4),0)</f>
        <v>0</v>
      </c>
      <c r="F10" s="42">
        <v>25978</v>
      </c>
      <c r="G10" s="13">
        <f t="shared" si="0"/>
        <v>131255</v>
      </c>
      <c r="H10" s="42">
        <v>95425</v>
      </c>
      <c r="I10" s="42">
        <v>209758</v>
      </c>
      <c r="J10" s="42">
        <v>18938</v>
      </c>
      <c r="K10" s="42">
        <v>488395</v>
      </c>
      <c r="L10" s="43">
        <f>SUM(B10:K10)</f>
        <v>3375240</v>
      </c>
      <c r="M10" s="24" t="s">
        <v>34</v>
      </c>
      <c r="N10" s="15">
        <f t="shared" ref="N10:N35" si="5">B10+C10+F10+J10</f>
        <v>2450407</v>
      </c>
      <c r="O10" s="14">
        <f t="shared" si="1"/>
        <v>367561</v>
      </c>
      <c r="P10" s="14">
        <f t="shared" si="2"/>
        <v>186231</v>
      </c>
      <c r="Q10" s="14">
        <f t="shared" si="3"/>
        <v>196033</v>
      </c>
      <c r="R10" s="23">
        <f t="shared" ref="R10:R12" si="6">SUM(O10:Q10)</f>
        <v>749825</v>
      </c>
      <c r="S10" s="1"/>
    </row>
    <row r="11" spans="1:22" ht="16.5" customHeight="1" x14ac:dyDescent="0.25">
      <c r="A11" s="24" t="s">
        <v>35</v>
      </c>
      <c r="B11" s="42">
        <v>575948</v>
      </c>
      <c r="C11" s="42">
        <v>1741543</v>
      </c>
      <c r="D11" s="42">
        <f>ROUND('Tabla 2016'!D11*(1+$A$4),0)</f>
        <v>0</v>
      </c>
      <c r="E11" s="42">
        <f>ROUND('Tabla 2016'!E11*(1+$A$4),0)</f>
        <v>0</v>
      </c>
      <c r="F11" s="42">
        <v>25978</v>
      </c>
      <c r="G11" s="13">
        <f t="shared" si="0"/>
        <v>123829</v>
      </c>
      <c r="H11" s="42">
        <v>97945</v>
      </c>
      <c r="I11" s="42">
        <v>214637</v>
      </c>
      <c r="J11" s="42">
        <v>18938</v>
      </c>
      <c r="K11" s="42">
        <v>460755</v>
      </c>
      <c r="L11" s="43">
        <f t="shared" si="4"/>
        <v>3259573</v>
      </c>
      <c r="M11" s="24" t="s">
        <v>35</v>
      </c>
      <c r="N11" s="15">
        <f t="shared" si="5"/>
        <v>2362407</v>
      </c>
      <c r="O11" s="14">
        <f t="shared" si="1"/>
        <v>354361</v>
      </c>
      <c r="P11" s="14">
        <f t="shared" si="2"/>
        <v>179543</v>
      </c>
      <c r="Q11" s="14">
        <f t="shared" si="3"/>
        <v>188993</v>
      </c>
      <c r="R11" s="23">
        <f t="shared" si="6"/>
        <v>722897</v>
      </c>
      <c r="S11" s="1"/>
    </row>
    <row r="12" spans="1:22" ht="16.5" customHeight="1" x14ac:dyDescent="0.25">
      <c r="A12" s="24" t="s">
        <v>36</v>
      </c>
      <c r="B12" s="42">
        <v>543368</v>
      </c>
      <c r="C12" s="42">
        <v>1496816</v>
      </c>
      <c r="D12" s="42">
        <f>ROUND('Tabla 2016'!D12*(1+$A$4),0)</f>
        <v>0</v>
      </c>
      <c r="E12" s="42">
        <f>ROUND('Tabla 2016'!E12*(1+$A$4),0)</f>
        <v>0</v>
      </c>
      <c r="F12" s="42">
        <v>25978</v>
      </c>
      <c r="G12" s="13">
        <f t="shared" si="0"/>
        <v>116824</v>
      </c>
      <c r="H12" s="42">
        <v>100508</v>
      </c>
      <c r="I12" s="42">
        <v>219536</v>
      </c>
      <c r="J12" s="42">
        <v>18938</v>
      </c>
      <c r="K12" s="42">
        <v>459262</v>
      </c>
      <c r="L12" s="43">
        <f t="shared" si="4"/>
        <v>2981230</v>
      </c>
      <c r="M12" s="24" t="s">
        <v>36</v>
      </c>
      <c r="N12" s="15">
        <f t="shared" si="5"/>
        <v>2085100</v>
      </c>
      <c r="O12" s="14">
        <f t="shared" si="1"/>
        <v>312765</v>
      </c>
      <c r="P12" s="14">
        <f t="shared" si="2"/>
        <v>158468</v>
      </c>
      <c r="Q12" s="14">
        <f t="shared" si="3"/>
        <v>166808</v>
      </c>
      <c r="R12" s="23">
        <f t="shared" si="6"/>
        <v>638041</v>
      </c>
      <c r="S12" s="1"/>
    </row>
    <row r="13" spans="1:22" ht="16.5" customHeight="1" x14ac:dyDescent="0.25">
      <c r="A13" s="24" t="s">
        <v>37</v>
      </c>
      <c r="B13" s="42">
        <v>512571</v>
      </c>
      <c r="C13" s="42">
        <v>1264924</v>
      </c>
      <c r="D13" s="42">
        <f>ROUND('Tabla 2016'!D13*(1+$A$4),0)</f>
        <v>0</v>
      </c>
      <c r="E13" s="42">
        <f>ROUND('Tabla 2016'!E13*(1+$A$4),0)</f>
        <v>0</v>
      </c>
      <c r="F13" s="42">
        <v>29873</v>
      </c>
      <c r="G13" s="13">
        <f t="shared" si="0"/>
        <v>110203</v>
      </c>
      <c r="H13" s="42">
        <v>93513</v>
      </c>
      <c r="I13" s="42">
        <v>245390</v>
      </c>
      <c r="J13" s="42">
        <v>18938</v>
      </c>
      <c r="K13" s="42">
        <v>410052</v>
      </c>
      <c r="L13" s="43">
        <f t="shared" si="4"/>
        <v>2685464</v>
      </c>
      <c r="M13" s="24" t="s">
        <v>37</v>
      </c>
      <c r="N13" s="15">
        <f t="shared" si="5"/>
        <v>1826306</v>
      </c>
      <c r="O13" s="14">
        <f t="shared" ref="O13:O14" si="7">ROUND(N13*$O$7,0)</f>
        <v>273946</v>
      </c>
      <c r="P13" s="14">
        <f t="shared" ref="P13:P14" si="8">ROUND(N13*$P$7,0)</f>
        <v>138799</v>
      </c>
      <c r="Q13" s="14">
        <f t="shared" ref="Q13:Q14" si="9">ROUND(N13*$Q$7,0)</f>
        <v>146104</v>
      </c>
      <c r="R13" s="23">
        <f t="shared" ref="R13:R14" si="10">SUM(O13:Q13)</f>
        <v>558849</v>
      </c>
      <c r="S13" s="1"/>
    </row>
    <row r="14" spans="1:22" ht="16.5" customHeight="1" x14ac:dyDescent="0.25">
      <c r="A14" s="24" t="s">
        <v>38</v>
      </c>
      <c r="B14" s="42">
        <v>472464</v>
      </c>
      <c r="C14" s="42">
        <v>948600</v>
      </c>
      <c r="D14" s="42">
        <f>ROUND('Tabla 2016'!D14*(1+$A$4),0)</f>
        <v>0</v>
      </c>
      <c r="E14" s="42">
        <f>ROUND('Tabla 2016'!E14*(1+$A$4),0)</f>
        <v>0</v>
      </c>
      <c r="F14" s="42">
        <v>29873</v>
      </c>
      <c r="G14" s="13">
        <f t="shared" si="0"/>
        <v>101580</v>
      </c>
      <c r="H14" s="42">
        <v>69742</v>
      </c>
      <c r="I14" s="42">
        <v>169214</v>
      </c>
      <c r="J14" s="42">
        <v>18938</v>
      </c>
      <c r="K14" s="42">
        <v>374159</v>
      </c>
      <c r="L14" s="43">
        <f t="shared" si="4"/>
        <v>2184570</v>
      </c>
      <c r="M14" s="24" t="s">
        <v>38</v>
      </c>
      <c r="N14" s="15">
        <f t="shared" si="5"/>
        <v>1469875</v>
      </c>
      <c r="O14" s="14">
        <f t="shared" si="7"/>
        <v>220481</v>
      </c>
      <c r="P14" s="14">
        <f t="shared" si="8"/>
        <v>111711</v>
      </c>
      <c r="Q14" s="14">
        <f t="shared" si="9"/>
        <v>117590</v>
      </c>
      <c r="R14" s="23">
        <f t="shared" si="10"/>
        <v>449782</v>
      </c>
      <c r="S14" s="1"/>
    </row>
    <row r="15" spans="1:22" ht="16.5" customHeight="1" x14ac:dyDescent="0.25">
      <c r="A15" s="24" t="s">
        <v>39</v>
      </c>
      <c r="B15" s="42">
        <v>437429</v>
      </c>
      <c r="C15" s="42">
        <v>728328</v>
      </c>
      <c r="D15" s="42">
        <f>ROUND('Tabla 2016'!D15*(1+$A$4),0)</f>
        <v>0</v>
      </c>
      <c r="E15" s="42">
        <f>ROUND('Tabla 2016'!E15*(1+$A$4),0)</f>
        <v>0</v>
      </c>
      <c r="F15" s="42">
        <v>29873</v>
      </c>
      <c r="G15" s="13">
        <f t="shared" si="0"/>
        <v>94047</v>
      </c>
      <c r="H15" s="42">
        <v>53212</v>
      </c>
      <c r="I15" s="42">
        <v>129068</v>
      </c>
      <c r="J15" s="42">
        <v>18938</v>
      </c>
      <c r="K15" s="42">
        <v>335578</v>
      </c>
      <c r="L15" s="43">
        <f t="shared" si="4"/>
        <v>1826473</v>
      </c>
      <c r="M15" s="24" t="s">
        <v>39</v>
      </c>
      <c r="N15" s="15">
        <f t="shared" si="5"/>
        <v>1214568</v>
      </c>
      <c r="O15" s="14">
        <f t="shared" ref="O15" si="11">ROUND(N15*$O$7,0)</f>
        <v>182185</v>
      </c>
      <c r="P15" s="14">
        <f t="shared" ref="P15" si="12">ROUND(N15*$P$7,0)</f>
        <v>92307</v>
      </c>
      <c r="Q15" s="14">
        <f t="shared" ref="Q15" si="13">ROUND(N15*$Q$7,0)</f>
        <v>97165</v>
      </c>
      <c r="R15" s="23">
        <f t="shared" ref="R15" si="14">SUM(O15:Q15)</f>
        <v>371657</v>
      </c>
      <c r="S15" s="1"/>
    </row>
    <row r="16" spans="1:22" ht="16.5" customHeight="1" x14ac:dyDescent="0.25">
      <c r="A16" s="24" t="s">
        <v>40</v>
      </c>
      <c r="B16" s="42">
        <v>404987</v>
      </c>
      <c r="C16" s="42">
        <v>559632</v>
      </c>
      <c r="D16" s="42">
        <f>ROUND('Tabla 2016'!D17*(1+$A$4),0)</f>
        <v>0</v>
      </c>
      <c r="E16" s="42">
        <f>ROUND('Tabla 2016'!E17*(1+$A$4),0)</f>
        <v>0</v>
      </c>
      <c r="F16" s="42">
        <v>29873</v>
      </c>
      <c r="G16" s="13">
        <f t="shared" si="0"/>
        <v>87072</v>
      </c>
      <c r="H16" s="42">
        <v>40562</v>
      </c>
      <c r="I16" s="42">
        <v>98402</v>
      </c>
      <c r="J16" s="42">
        <v>18938</v>
      </c>
      <c r="K16" s="42">
        <v>303683</v>
      </c>
      <c r="L16" s="43">
        <f t="shared" si="4"/>
        <v>1543149</v>
      </c>
      <c r="M16" s="24" t="s">
        <v>40</v>
      </c>
      <c r="N16" s="15">
        <f t="shared" si="5"/>
        <v>1013430</v>
      </c>
      <c r="O16" s="14">
        <f t="shared" ref="O16:O20" si="15">ROUND(N16*$O$7,0)</f>
        <v>152015</v>
      </c>
      <c r="P16" s="14">
        <f t="shared" ref="P16:P20" si="16">ROUND(N16*$P$7,0)</f>
        <v>77021</v>
      </c>
      <c r="Q16" s="14">
        <f t="shared" ref="Q16:Q20" si="17">ROUND(N16*$Q$7,0)</f>
        <v>81074</v>
      </c>
      <c r="R16" s="23">
        <f t="shared" ref="R16:R24" si="18">SUM(O16:Q16)</f>
        <v>310110</v>
      </c>
      <c r="S16" s="1"/>
      <c r="T16" s="1"/>
    </row>
    <row r="17" spans="1:20" s="33" customFormat="1" ht="16.5" customHeight="1" x14ac:dyDescent="0.25">
      <c r="A17" s="24" t="s">
        <v>41</v>
      </c>
      <c r="B17" s="42">
        <v>404987</v>
      </c>
      <c r="C17" s="42">
        <v>559632</v>
      </c>
      <c r="D17" s="42">
        <f>ROUND('Tabla 2016'!D18*(1+$A$4),0)</f>
        <v>0</v>
      </c>
      <c r="E17" s="42">
        <f>ROUND('Tabla 2016'!E18*(1+$A$4),0)</f>
        <v>0</v>
      </c>
      <c r="F17" s="42">
        <v>29873</v>
      </c>
      <c r="G17" s="13">
        <f t="shared" si="0"/>
        <v>87072</v>
      </c>
      <c r="H17" s="42">
        <v>40562</v>
      </c>
      <c r="I17" s="42">
        <v>98402</v>
      </c>
      <c r="J17" s="42">
        <v>18938</v>
      </c>
      <c r="K17" s="42">
        <v>0</v>
      </c>
      <c r="L17" s="43">
        <f t="shared" si="4"/>
        <v>1239466</v>
      </c>
      <c r="M17" s="24" t="s">
        <v>41</v>
      </c>
      <c r="N17" s="15">
        <f t="shared" si="5"/>
        <v>1013430</v>
      </c>
      <c r="O17" s="14">
        <f t="shared" si="15"/>
        <v>152015</v>
      </c>
      <c r="P17" s="14">
        <f t="shared" si="16"/>
        <v>77021</v>
      </c>
      <c r="Q17" s="14">
        <f t="shared" si="17"/>
        <v>81074</v>
      </c>
      <c r="R17" s="23">
        <f t="shared" si="18"/>
        <v>310110</v>
      </c>
      <c r="S17" s="34"/>
      <c r="T17" s="34"/>
    </row>
    <row r="18" spans="1:20" ht="16.5" customHeight="1" x14ac:dyDescent="0.25">
      <c r="A18" s="24" t="s">
        <v>42</v>
      </c>
      <c r="B18" s="42">
        <v>375015</v>
      </c>
      <c r="C18" s="42">
        <v>423020</v>
      </c>
      <c r="D18" s="42">
        <f>ROUND('Tabla 2016'!D19*(1+$A$4),0)</f>
        <v>0</v>
      </c>
      <c r="E18" s="42">
        <f>ROUND('Tabla 2016'!E19*(1+$A$4),0)</f>
        <v>0</v>
      </c>
      <c r="F18" s="42">
        <v>29873</v>
      </c>
      <c r="G18" s="13">
        <f t="shared" si="0"/>
        <v>80628</v>
      </c>
      <c r="H18" s="42">
        <v>30336</v>
      </c>
      <c r="I18" s="42">
        <v>73541</v>
      </c>
      <c r="J18" s="42">
        <v>18938</v>
      </c>
      <c r="K18" s="42">
        <v>274823</v>
      </c>
      <c r="L18" s="43">
        <f t="shared" si="4"/>
        <v>1306174</v>
      </c>
      <c r="M18" s="24" t="s">
        <v>42</v>
      </c>
      <c r="N18" s="15">
        <f t="shared" si="5"/>
        <v>846846</v>
      </c>
      <c r="O18" s="14">
        <f t="shared" si="15"/>
        <v>127027</v>
      </c>
      <c r="P18" s="14">
        <f t="shared" si="16"/>
        <v>64360</v>
      </c>
      <c r="Q18" s="14">
        <f t="shared" si="17"/>
        <v>67748</v>
      </c>
      <c r="R18" s="23">
        <f t="shared" si="18"/>
        <v>259135</v>
      </c>
      <c r="S18" s="1"/>
    </row>
    <row r="19" spans="1:20" s="33" customFormat="1" ht="16.5" customHeight="1" x14ac:dyDescent="0.25">
      <c r="A19" s="24" t="s">
        <v>43</v>
      </c>
      <c r="B19" s="42">
        <v>375015</v>
      </c>
      <c r="C19" s="42">
        <v>423020</v>
      </c>
      <c r="D19" s="42">
        <f>ROUND('Tabla 2016'!D20*(1+$A$4),0)</f>
        <v>0</v>
      </c>
      <c r="E19" s="42">
        <f>ROUND('Tabla 2016'!E20*(1+$A$4),0)</f>
        <v>0</v>
      </c>
      <c r="F19" s="42">
        <v>29873</v>
      </c>
      <c r="G19" s="13">
        <f t="shared" si="0"/>
        <v>80628</v>
      </c>
      <c r="H19" s="42">
        <v>30336</v>
      </c>
      <c r="I19" s="42">
        <v>73541</v>
      </c>
      <c r="J19" s="42">
        <v>18938</v>
      </c>
      <c r="K19" s="42">
        <v>0</v>
      </c>
      <c r="L19" s="43">
        <f t="shared" si="4"/>
        <v>1031351</v>
      </c>
      <c r="M19" s="24" t="s">
        <v>43</v>
      </c>
      <c r="N19" s="15">
        <f t="shared" si="5"/>
        <v>846846</v>
      </c>
      <c r="O19" s="14">
        <f t="shared" si="15"/>
        <v>127027</v>
      </c>
      <c r="P19" s="14">
        <f t="shared" si="16"/>
        <v>64360</v>
      </c>
      <c r="Q19" s="14">
        <f t="shared" si="17"/>
        <v>67748</v>
      </c>
      <c r="R19" s="23">
        <f t="shared" si="18"/>
        <v>259135</v>
      </c>
      <c r="S19" s="34"/>
    </row>
    <row r="20" spans="1:20" ht="15.75" customHeight="1" x14ac:dyDescent="0.25">
      <c r="A20" s="24" t="s">
        <v>44</v>
      </c>
      <c r="B20" s="42">
        <v>347260</v>
      </c>
      <c r="C20" s="42">
        <v>319639</v>
      </c>
      <c r="D20" s="42">
        <f>ROUND('Tabla 2016'!D21*(1+$A$4),0)</f>
        <v>0</v>
      </c>
      <c r="E20" s="42">
        <f>ROUND('Tabla 2016'!E21*(1+$A$4),0)</f>
        <v>0</v>
      </c>
      <c r="F20" s="42">
        <v>29873</v>
      </c>
      <c r="G20" s="13">
        <f t="shared" si="0"/>
        <v>74661</v>
      </c>
      <c r="H20" s="42">
        <v>22581</v>
      </c>
      <c r="I20" s="42">
        <v>54814</v>
      </c>
      <c r="J20" s="42">
        <v>18938</v>
      </c>
      <c r="K20" s="42">
        <v>248712</v>
      </c>
      <c r="L20" s="43">
        <f t="shared" si="4"/>
        <v>1116478</v>
      </c>
      <c r="M20" s="24" t="s">
        <v>44</v>
      </c>
      <c r="N20" s="15">
        <f t="shared" si="5"/>
        <v>715710</v>
      </c>
      <c r="O20" s="14">
        <f t="shared" si="15"/>
        <v>107357</v>
      </c>
      <c r="P20" s="14">
        <f t="shared" si="16"/>
        <v>54394</v>
      </c>
      <c r="Q20" s="14">
        <f t="shared" si="17"/>
        <v>57257</v>
      </c>
      <c r="R20" s="23">
        <f t="shared" si="18"/>
        <v>219008</v>
      </c>
      <c r="S20" s="1"/>
      <c r="T20" s="1"/>
    </row>
    <row r="21" spans="1:20" s="33" customFormat="1" ht="16.5" customHeight="1" x14ac:dyDescent="0.25">
      <c r="A21" s="44" t="s">
        <v>33</v>
      </c>
      <c r="B21" s="42">
        <v>347260</v>
      </c>
      <c r="C21" s="42">
        <v>319639</v>
      </c>
      <c r="D21" s="42">
        <f>ROUND('Tabla 2016'!D22*(1+$A$4),0)</f>
        <v>0</v>
      </c>
      <c r="E21" s="42">
        <f>ROUND('Tabla 2016'!E22*(1+$A$4),0)</f>
        <v>0</v>
      </c>
      <c r="F21" s="42">
        <v>29873</v>
      </c>
      <c r="G21" s="13">
        <f t="shared" si="0"/>
        <v>74661</v>
      </c>
      <c r="H21" s="42">
        <v>22581</v>
      </c>
      <c r="I21" s="42">
        <v>54814</v>
      </c>
      <c r="J21" s="42">
        <v>18938</v>
      </c>
      <c r="K21" s="42">
        <v>0</v>
      </c>
      <c r="L21" s="43">
        <f t="shared" si="4"/>
        <v>867766</v>
      </c>
      <c r="M21" s="44" t="s">
        <v>33</v>
      </c>
      <c r="N21" s="15">
        <f t="shared" si="5"/>
        <v>715710</v>
      </c>
      <c r="O21" s="14">
        <f t="shared" ref="O21" si="19">ROUND(N21*$O$7,0)</f>
        <v>107357</v>
      </c>
      <c r="P21" s="14">
        <f t="shared" ref="P21" si="20">ROUND(N21*$P$7,0)</f>
        <v>54394</v>
      </c>
      <c r="Q21" s="14">
        <f t="shared" ref="Q21" si="21">ROUND(N21*$Q$7,0)</f>
        <v>57257</v>
      </c>
      <c r="R21" s="23">
        <f t="shared" ref="R21" si="22">SUM(O21:Q21)</f>
        <v>219008</v>
      </c>
      <c r="S21" s="34"/>
      <c r="T21" s="34"/>
    </row>
    <row r="22" spans="1:20" ht="16.5" customHeight="1" x14ac:dyDescent="0.25">
      <c r="A22" s="24" t="s">
        <v>29</v>
      </c>
      <c r="B22" s="42">
        <v>321537</v>
      </c>
      <c r="C22" s="42">
        <v>235935</v>
      </c>
      <c r="D22" s="42">
        <f>ROUND('Tabla 2016'!D23*(1+$A$4),0)</f>
        <v>0</v>
      </c>
      <c r="E22" s="42">
        <f>ROUND('Tabla 2016'!E23*(1+$A$4),0)</f>
        <v>0</v>
      </c>
      <c r="F22" s="42">
        <v>49354</v>
      </c>
      <c r="G22" s="13">
        <f t="shared" si="0"/>
        <v>69130</v>
      </c>
      <c r="H22" s="42">
        <v>18037</v>
      </c>
      <c r="I22" s="42">
        <v>46358</v>
      </c>
      <c r="J22" s="42">
        <v>70475</v>
      </c>
      <c r="K22" s="42">
        <v>0</v>
      </c>
      <c r="L22" s="43">
        <f t="shared" si="4"/>
        <v>810826</v>
      </c>
      <c r="M22" s="24" t="s">
        <v>29</v>
      </c>
      <c r="N22" s="15">
        <f t="shared" si="5"/>
        <v>677301</v>
      </c>
      <c r="O22" s="14">
        <f>ROUND(N22*$O$7,0)</f>
        <v>101595</v>
      </c>
      <c r="P22" s="14">
        <f>ROUND(N22*$P$7,0)</f>
        <v>51475</v>
      </c>
      <c r="Q22" s="14">
        <f>ROUND(N22*$Q$7,0)</f>
        <v>54184</v>
      </c>
      <c r="R22" s="23">
        <f t="shared" si="18"/>
        <v>207254</v>
      </c>
      <c r="S22" s="1"/>
    </row>
    <row r="23" spans="1:20" ht="16.5" customHeight="1" x14ac:dyDescent="0.25">
      <c r="A23" s="24" t="s">
        <v>30</v>
      </c>
      <c r="B23" s="42">
        <v>297708</v>
      </c>
      <c r="C23" s="42">
        <v>175570</v>
      </c>
      <c r="D23" s="42">
        <f>ROUND('Tabla 2016'!D24*(1+$A$4),0)</f>
        <v>0</v>
      </c>
      <c r="E23" s="42">
        <f>ROUND('Tabla 2016'!E24*(1+$A$4),0)</f>
        <v>0</v>
      </c>
      <c r="F23" s="42">
        <v>49354</v>
      </c>
      <c r="G23" s="13">
        <f t="shared" si="0"/>
        <v>64007</v>
      </c>
      <c r="H23" s="42">
        <v>13016</v>
      </c>
      <c r="I23" s="42">
        <v>34224</v>
      </c>
      <c r="J23" s="42">
        <v>68390</v>
      </c>
      <c r="K23" s="42">
        <v>0</v>
      </c>
      <c r="L23" s="43">
        <f t="shared" si="4"/>
        <v>702269</v>
      </c>
      <c r="M23" s="24" t="s">
        <v>30</v>
      </c>
      <c r="N23" s="15">
        <f t="shared" si="5"/>
        <v>591022</v>
      </c>
      <c r="O23" s="14">
        <f>ROUND(N23*$O$7,0)</f>
        <v>88653</v>
      </c>
      <c r="P23" s="14">
        <f>ROUND(N23*$P$7,0)</f>
        <v>44918</v>
      </c>
      <c r="Q23" s="14">
        <f>ROUND(N23*$Q$7,0)</f>
        <v>47282</v>
      </c>
      <c r="R23" s="23">
        <f t="shared" si="18"/>
        <v>180853</v>
      </c>
      <c r="S23" s="1"/>
    </row>
    <row r="24" spans="1:20" ht="16.5" customHeight="1" x14ac:dyDescent="0.25">
      <c r="A24" s="39" t="s">
        <v>28</v>
      </c>
      <c r="B24" s="42">
        <v>297708</v>
      </c>
      <c r="C24" s="42">
        <v>175570</v>
      </c>
      <c r="D24" s="42">
        <f>ROUND('Tabla 2016'!D25*(1+$A$4),0)</f>
        <v>0</v>
      </c>
      <c r="E24" s="42">
        <f>ROUND('Tabla 2016'!E25*(1+$A$4),0)</f>
        <v>0</v>
      </c>
      <c r="F24" s="42">
        <v>49354</v>
      </c>
      <c r="G24" s="13">
        <f>ROUND(B24*20%,0)</f>
        <v>59542</v>
      </c>
      <c r="H24" s="42">
        <v>13016</v>
      </c>
      <c r="I24" s="42">
        <v>34224</v>
      </c>
      <c r="J24" s="42">
        <v>68390</v>
      </c>
      <c r="K24" s="42">
        <v>0</v>
      </c>
      <c r="L24" s="43">
        <f t="shared" si="4"/>
        <v>697804</v>
      </c>
      <c r="M24" s="39" t="s">
        <v>28</v>
      </c>
      <c r="N24" s="15">
        <f t="shared" si="5"/>
        <v>591022</v>
      </c>
      <c r="O24" s="14">
        <f>ROUND(N24*$O$7,0)</f>
        <v>88653</v>
      </c>
      <c r="P24" s="14">
        <f>ROUND(N24*$P$7,0)</f>
        <v>44918</v>
      </c>
      <c r="Q24" s="14">
        <f>ROUND(N24*$Q$7,0)</f>
        <v>47282</v>
      </c>
      <c r="R24" s="23">
        <f t="shared" si="18"/>
        <v>180853</v>
      </c>
      <c r="S24" s="1"/>
    </row>
    <row r="25" spans="1:20" ht="16.5" customHeight="1" x14ac:dyDescent="0.25">
      <c r="A25" s="24" t="s">
        <v>9</v>
      </c>
      <c r="B25" s="42">
        <v>275610</v>
      </c>
      <c r="C25" s="42">
        <v>132622</v>
      </c>
      <c r="D25" s="42">
        <f>ROUND('Tabla 2016'!D26*(1+$A$4),0)</f>
        <v>0</v>
      </c>
      <c r="E25" s="42">
        <f>ROUND('Tabla 2016'!E26*(1+$A$4),0)</f>
        <v>0</v>
      </c>
      <c r="F25" s="42">
        <v>49354</v>
      </c>
      <c r="G25" s="13">
        <f>ROUND(B25*21.5%,0)</f>
        <v>59256</v>
      </c>
      <c r="H25" s="42">
        <v>9622</v>
      </c>
      <c r="I25" s="42">
        <v>25805</v>
      </c>
      <c r="J25" s="42">
        <v>67844</v>
      </c>
      <c r="K25" s="42">
        <v>0</v>
      </c>
      <c r="L25" s="43">
        <f t="shared" si="4"/>
        <v>620113</v>
      </c>
      <c r="M25" s="24" t="s">
        <v>9</v>
      </c>
      <c r="N25" s="15">
        <f t="shared" si="5"/>
        <v>525430</v>
      </c>
      <c r="O25" s="14">
        <f t="shared" ref="O25:O35" si="23">ROUND(N25*$O$7,0)</f>
        <v>78815</v>
      </c>
      <c r="P25" s="14">
        <f t="shared" ref="P25:P35" si="24">ROUND(N25*$P$7,0)</f>
        <v>39933</v>
      </c>
      <c r="Q25" s="14">
        <f t="shared" ref="Q25:Q35" si="25">ROUND(N25*$Q$7,0)</f>
        <v>42034</v>
      </c>
      <c r="R25" s="23">
        <f t="shared" ref="R25:R35" si="26">SUM(O25:Q25)</f>
        <v>160782</v>
      </c>
      <c r="S25" s="1"/>
    </row>
    <row r="26" spans="1:20" ht="16.5" customHeight="1" x14ac:dyDescent="0.25">
      <c r="A26" s="24" t="s">
        <v>14</v>
      </c>
      <c r="B26" s="42">
        <v>275610</v>
      </c>
      <c r="C26" s="42">
        <v>132622</v>
      </c>
      <c r="D26" s="42">
        <f>ROUND('Tabla 2016'!D27*(1+$A$4),0)</f>
        <v>0</v>
      </c>
      <c r="E26" s="42">
        <f>ROUND('Tabla 2016'!E27*(1+$A$4),0)</f>
        <v>0</v>
      </c>
      <c r="F26" s="42">
        <v>49354</v>
      </c>
      <c r="G26" s="13">
        <f>ROUND(B26*20%,0)</f>
        <v>55122</v>
      </c>
      <c r="H26" s="42">
        <v>9622</v>
      </c>
      <c r="I26" s="42">
        <v>25805</v>
      </c>
      <c r="J26" s="42">
        <v>67844</v>
      </c>
      <c r="K26" s="42">
        <v>0</v>
      </c>
      <c r="L26" s="43">
        <f t="shared" si="4"/>
        <v>615979</v>
      </c>
      <c r="M26" s="24" t="s">
        <v>14</v>
      </c>
      <c r="N26" s="15">
        <f t="shared" si="5"/>
        <v>525430</v>
      </c>
      <c r="O26" s="14">
        <f t="shared" si="23"/>
        <v>78815</v>
      </c>
      <c r="P26" s="14">
        <f t="shared" si="24"/>
        <v>39933</v>
      </c>
      <c r="Q26" s="14">
        <f t="shared" si="25"/>
        <v>42034</v>
      </c>
      <c r="R26" s="23">
        <f t="shared" si="26"/>
        <v>160782</v>
      </c>
      <c r="S26" s="1"/>
    </row>
    <row r="27" spans="1:20" ht="16.5" customHeight="1" x14ac:dyDescent="0.25">
      <c r="A27" s="24" t="s">
        <v>10</v>
      </c>
      <c r="B27" s="42">
        <v>255213</v>
      </c>
      <c r="C27" s="42">
        <v>106524</v>
      </c>
      <c r="D27" s="42">
        <f>ROUND('Tabla 2016'!D28*(1+$A$4),0)</f>
        <v>0</v>
      </c>
      <c r="E27" s="42">
        <f>ROUND('Tabla 2016'!E28*(1+$A$4),0)</f>
        <v>0</v>
      </c>
      <c r="F27" s="42">
        <v>49354</v>
      </c>
      <c r="G27" s="13">
        <f>ROUND(B27*21.5%,0)</f>
        <v>54871</v>
      </c>
      <c r="H27" s="42">
        <v>7529</v>
      </c>
      <c r="I27" s="42">
        <v>20013</v>
      </c>
      <c r="J27" s="42">
        <v>58424</v>
      </c>
      <c r="K27" s="42">
        <v>0</v>
      </c>
      <c r="L27" s="43">
        <f t="shared" si="4"/>
        <v>551928</v>
      </c>
      <c r="M27" s="24" t="s">
        <v>10</v>
      </c>
      <c r="N27" s="15">
        <f t="shared" si="5"/>
        <v>469515</v>
      </c>
      <c r="O27" s="14">
        <f t="shared" si="23"/>
        <v>70427</v>
      </c>
      <c r="P27" s="14">
        <f t="shared" si="24"/>
        <v>35683</v>
      </c>
      <c r="Q27" s="14">
        <f t="shared" si="25"/>
        <v>37561</v>
      </c>
      <c r="R27" s="23">
        <f t="shared" si="26"/>
        <v>143671</v>
      </c>
      <c r="S27" s="1"/>
    </row>
    <row r="28" spans="1:20" ht="16.5" customHeight="1" x14ac:dyDescent="0.25">
      <c r="A28" s="24" t="s">
        <v>15</v>
      </c>
      <c r="B28" s="42">
        <v>255213</v>
      </c>
      <c r="C28" s="42">
        <v>106524</v>
      </c>
      <c r="D28" s="42">
        <f>ROUND('Tabla 2016'!D29*(1+$A$4),0)</f>
        <v>0</v>
      </c>
      <c r="E28" s="42">
        <f>ROUND('Tabla 2016'!E29*(1+$A$4),0)</f>
        <v>0</v>
      </c>
      <c r="F28" s="42">
        <v>49354</v>
      </c>
      <c r="G28" s="13">
        <f>ROUND(B28*20%,0)</f>
        <v>51043</v>
      </c>
      <c r="H28" s="42">
        <v>7529</v>
      </c>
      <c r="I28" s="42">
        <v>20013</v>
      </c>
      <c r="J28" s="42">
        <v>58424</v>
      </c>
      <c r="K28" s="42">
        <v>0</v>
      </c>
      <c r="L28" s="43">
        <f t="shared" si="4"/>
        <v>548100</v>
      </c>
      <c r="M28" s="24" t="s">
        <v>15</v>
      </c>
      <c r="N28" s="15">
        <f t="shared" si="5"/>
        <v>469515</v>
      </c>
      <c r="O28" s="14">
        <f t="shared" si="23"/>
        <v>70427</v>
      </c>
      <c r="P28" s="14">
        <f t="shared" si="24"/>
        <v>35683</v>
      </c>
      <c r="Q28" s="14">
        <f t="shared" si="25"/>
        <v>37561</v>
      </c>
      <c r="R28" s="23">
        <f t="shared" si="26"/>
        <v>143671</v>
      </c>
      <c r="S28" s="1"/>
    </row>
    <row r="29" spans="1:20" ht="16.5" customHeight="1" x14ac:dyDescent="0.25">
      <c r="A29" s="24" t="s">
        <v>11</v>
      </c>
      <c r="B29" s="42">
        <v>236263</v>
      </c>
      <c r="C29" s="42">
        <v>104619</v>
      </c>
      <c r="D29" s="42">
        <f>ROUND('Tabla 2016'!D30*(1+$A$4),0)</f>
        <v>0</v>
      </c>
      <c r="E29" s="42">
        <f>ROUND('Tabla 2016'!E30*(1+$A$4),0)</f>
        <v>0</v>
      </c>
      <c r="F29" s="42">
        <v>49354</v>
      </c>
      <c r="G29" s="13">
        <f>ROUND(B29*21.5%,0)</f>
        <v>50797</v>
      </c>
      <c r="H29" s="42">
        <v>7314</v>
      </c>
      <c r="I29" s="42">
        <v>19491</v>
      </c>
      <c r="J29" s="42">
        <v>61554</v>
      </c>
      <c r="K29" s="42">
        <v>0</v>
      </c>
      <c r="L29" s="43">
        <f t="shared" si="4"/>
        <v>529392</v>
      </c>
      <c r="M29" s="24" t="s">
        <v>11</v>
      </c>
      <c r="N29" s="15">
        <f t="shared" si="5"/>
        <v>451790</v>
      </c>
      <c r="O29" s="14">
        <f t="shared" si="23"/>
        <v>67769</v>
      </c>
      <c r="P29" s="14">
        <f t="shared" si="24"/>
        <v>34336</v>
      </c>
      <c r="Q29" s="14">
        <f t="shared" si="25"/>
        <v>36143</v>
      </c>
      <c r="R29" s="23">
        <f t="shared" si="26"/>
        <v>138248</v>
      </c>
      <c r="S29" s="1"/>
    </row>
    <row r="30" spans="1:20" ht="16.5" customHeight="1" x14ac:dyDescent="0.25">
      <c r="A30" s="24" t="s">
        <v>16</v>
      </c>
      <c r="B30" s="42">
        <v>236263</v>
      </c>
      <c r="C30" s="42">
        <v>104619</v>
      </c>
      <c r="D30" s="42">
        <f>ROUND('Tabla 2016'!D31*(1+$A$4),0)</f>
        <v>0</v>
      </c>
      <c r="E30" s="42">
        <f>ROUND('Tabla 2016'!E31*(1+$A$4),0)</f>
        <v>0</v>
      </c>
      <c r="F30" s="42">
        <v>49354</v>
      </c>
      <c r="G30" s="13">
        <f>ROUND(B30*20%,0)</f>
        <v>47253</v>
      </c>
      <c r="H30" s="42">
        <v>7314</v>
      </c>
      <c r="I30" s="42">
        <v>19491</v>
      </c>
      <c r="J30" s="42">
        <v>61554</v>
      </c>
      <c r="K30" s="42">
        <v>0</v>
      </c>
      <c r="L30" s="43">
        <f t="shared" si="4"/>
        <v>525848</v>
      </c>
      <c r="M30" s="24" t="s">
        <v>16</v>
      </c>
      <c r="N30" s="15">
        <f t="shared" si="5"/>
        <v>451790</v>
      </c>
      <c r="O30" s="14">
        <f t="shared" si="23"/>
        <v>67769</v>
      </c>
      <c r="P30" s="14">
        <f t="shared" si="24"/>
        <v>34336</v>
      </c>
      <c r="Q30" s="14">
        <f t="shared" si="25"/>
        <v>36143</v>
      </c>
      <c r="R30" s="23">
        <f t="shared" si="26"/>
        <v>138248</v>
      </c>
      <c r="S30" s="1"/>
    </row>
    <row r="31" spans="1:20" ht="16.5" customHeight="1" x14ac:dyDescent="0.25">
      <c r="A31" s="24" t="s">
        <v>12</v>
      </c>
      <c r="B31" s="42">
        <v>218770</v>
      </c>
      <c r="C31" s="42">
        <v>80888</v>
      </c>
      <c r="D31" s="42">
        <f>ROUND('Tabla 2016'!D32*(1+$A$4),0)</f>
        <v>0</v>
      </c>
      <c r="E31" s="42">
        <f>ROUND('Tabla 2016'!E32*(1+$A$4),0)</f>
        <v>0</v>
      </c>
      <c r="F31" s="42">
        <v>49354</v>
      </c>
      <c r="G31" s="13">
        <f>ROUND(B31*21.5%,0)</f>
        <v>47036</v>
      </c>
      <c r="H31" s="42">
        <v>5245</v>
      </c>
      <c r="I31" s="42">
        <v>14046</v>
      </c>
      <c r="J31" s="42">
        <v>57265</v>
      </c>
      <c r="K31" s="42">
        <v>0</v>
      </c>
      <c r="L31" s="43">
        <f t="shared" si="4"/>
        <v>472604</v>
      </c>
      <c r="M31" s="24" t="s">
        <v>12</v>
      </c>
      <c r="N31" s="15">
        <f t="shared" si="5"/>
        <v>406277</v>
      </c>
      <c r="O31" s="14">
        <f t="shared" si="23"/>
        <v>60942</v>
      </c>
      <c r="P31" s="14">
        <f t="shared" si="24"/>
        <v>30877</v>
      </c>
      <c r="Q31" s="14">
        <f t="shared" si="25"/>
        <v>32502</v>
      </c>
      <c r="R31" s="23">
        <f t="shared" si="26"/>
        <v>124321</v>
      </c>
      <c r="S31" s="1"/>
    </row>
    <row r="32" spans="1:20" ht="16.5" customHeight="1" x14ac:dyDescent="0.25">
      <c r="A32" s="24" t="s">
        <v>17</v>
      </c>
      <c r="B32" s="42">
        <v>218770</v>
      </c>
      <c r="C32" s="42">
        <v>80888</v>
      </c>
      <c r="D32" s="42">
        <f>ROUND('Tabla 2016'!D33*(1+$A$4),0)</f>
        <v>0</v>
      </c>
      <c r="E32" s="42">
        <f>ROUND('Tabla 2016'!E33*(1+$A$4),0)</f>
        <v>0</v>
      </c>
      <c r="F32" s="42">
        <v>49354</v>
      </c>
      <c r="G32" s="13">
        <f>ROUND(B32*20%,0)</f>
        <v>43754</v>
      </c>
      <c r="H32" s="42">
        <v>5245</v>
      </c>
      <c r="I32" s="42">
        <v>14046</v>
      </c>
      <c r="J32" s="42">
        <v>57265</v>
      </c>
      <c r="K32" s="42">
        <v>0</v>
      </c>
      <c r="L32" s="43">
        <f t="shared" si="4"/>
        <v>469322</v>
      </c>
      <c r="M32" s="24" t="s">
        <v>17</v>
      </c>
      <c r="N32" s="15">
        <f t="shared" si="5"/>
        <v>406277</v>
      </c>
      <c r="O32" s="14">
        <f t="shared" si="23"/>
        <v>60942</v>
      </c>
      <c r="P32" s="14">
        <f t="shared" si="24"/>
        <v>30877</v>
      </c>
      <c r="Q32" s="14">
        <f t="shared" si="25"/>
        <v>32502</v>
      </c>
      <c r="R32" s="23">
        <f t="shared" si="26"/>
        <v>124321</v>
      </c>
      <c r="S32" s="1"/>
    </row>
    <row r="33" spans="1:19" ht="16.5" customHeight="1" x14ac:dyDescent="0.25">
      <c r="A33" s="24" t="s">
        <v>13</v>
      </c>
      <c r="B33" s="42">
        <v>202570</v>
      </c>
      <c r="C33" s="42">
        <v>78335</v>
      </c>
      <c r="D33" s="42">
        <f>ROUND('Tabla 2016'!D34*(1+$A$4),0)</f>
        <v>0</v>
      </c>
      <c r="E33" s="42">
        <f>ROUND('Tabla 2016'!E34*(1+$A$4),0)</f>
        <v>0</v>
      </c>
      <c r="F33" s="42">
        <v>49354</v>
      </c>
      <c r="G33" s="13">
        <f>ROUND(B33*21.5%,0)</f>
        <v>43553</v>
      </c>
      <c r="H33" s="42">
        <v>4741</v>
      </c>
      <c r="I33" s="42">
        <v>12844</v>
      </c>
      <c r="J33" s="42">
        <v>57265</v>
      </c>
      <c r="K33" s="42">
        <v>0</v>
      </c>
      <c r="L33" s="43">
        <f t="shared" si="4"/>
        <v>448662</v>
      </c>
      <c r="M33" s="24" t="s">
        <v>13</v>
      </c>
      <c r="N33" s="15">
        <f t="shared" si="5"/>
        <v>387524</v>
      </c>
      <c r="O33" s="14">
        <f t="shared" si="23"/>
        <v>58129</v>
      </c>
      <c r="P33" s="14">
        <f t="shared" si="24"/>
        <v>29452</v>
      </c>
      <c r="Q33" s="14">
        <f t="shared" si="25"/>
        <v>31002</v>
      </c>
      <c r="R33" s="23">
        <f t="shared" si="26"/>
        <v>118583</v>
      </c>
      <c r="S33" s="1"/>
    </row>
    <row r="34" spans="1:19" ht="16.5" customHeight="1" x14ac:dyDescent="0.25">
      <c r="A34" s="24" t="s">
        <v>18</v>
      </c>
      <c r="B34" s="42">
        <v>202570</v>
      </c>
      <c r="C34" s="42">
        <v>78335</v>
      </c>
      <c r="D34" s="42">
        <f>ROUND('Tabla 2016'!D35*(1+$A$4),0)</f>
        <v>0</v>
      </c>
      <c r="E34" s="42">
        <f>ROUND('Tabla 2016'!E35*(1+$A$4),0)</f>
        <v>0</v>
      </c>
      <c r="F34" s="42">
        <v>49354</v>
      </c>
      <c r="G34" s="13">
        <f>ROUND(B34*20%,0)</f>
        <v>40514</v>
      </c>
      <c r="H34" s="42">
        <v>4741</v>
      </c>
      <c r="I34" s="42">
        <v>12844</v>
      </c>
      <c r="J34" s="42">
        <v>57265</v>
      </c>
      <c r="K34" s="42">
        <v>0</v>
      </c>
      <c r="L34" s="43">
        <f t="shared" si="4"/>
        <v>445623</v>
      </c>
      <c r="M34" s="24" t="s">
        <v>18</v>
      </c>
      <c r="N34" s="15">
        <f t="shared" si="5"/>
        <v>387524</v>
      </c>
      <c r="O34" s="14">
        <f t="shared" si="23"/>
        <v>58129</v>
      </c>
      <c r="P34" s="14">
        <f t="shared" si="24"/>
        <v>29452</v>
      </c>
      <c r="Q34" s="14">
        <f t="shared" si="25"/>
        <v>31002</v>
      </c>
      <c r="R34" s="23">
        <f t="shared" si="26"/>
        <v>118583</v>
      </c>
      <c r="S34" s="1"/>
    </row>
    <row r="35" spans="1:19" ht="16.5" customHeight="1" x14ac:dyDescent="0.25">
      <c r="A35" s="24" t="s">
        <v>31</v>
      </c>
      <c r="B35" s="42">
        <v>189322</v>
      </c>
      <c r="C35" s="42">
        <v>85677</v>
      </c>
      <c r="D35" s="42">
        <f>ROUND('Tabla 2016'!D36*(1+$A$4),0)</f>
        <v>0</v>
      </c>
      <c r="E35" s="42">
        <f>ROUND('Tabla 2016'!E36*(1+$A$4),0)</f>
        <v>0</v>
      </c>
      <c r="F35" s="42">
        <v>49354</v>
      </c>
      <c r="G35" s="13">
        <f>ROUND(B35*20%,0)</f>
        <v>37864</v>
      </c>
      <c r="H35" s="42">
        <v>4817</v>
      </c>
      <c r="I35" s="42">
        <v>13022</v>
      </c>
      <c r="J35" s="42">
        <v>59688</v>
      </c>
      <c r="K35" s="42">
        <v>0</v>
      </c>
      <c r="L35" s="43">
        <f t="shared" si="4"/>
        <v>439744</v>
      </c>
      <c r="M35" s="24" t="s">
        <v>31</v>
      </c>
      <c r="N35" s="15">
        <f t="shared" si="5"/>
        <v>384041</v>
      </c>
      <c r="O35" s="14">
        <f t="shared" si="23"/>
        <v>57606</v>
      </c>
      <c r="P35" s="14">
        <f t="shared" si="24"/>
        <v>29187</v>
      </c>
      <c r="Q35" s="14">
        <f t="shared" si="25"/>
        <v>30723</v>
      </c>
      <c r="R35" s="23">
        <f t="shared" si="26"/>
        <v>117516</v>
      </c>
      <c r="S35" s="1"/>
    </row>
    <row r="36" spans="1:19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40">
        <f>SUM(L8:L35)</f>
        <v>41342054</v>
      </c>
      <c r="M36" s="3"/>
    </row>
    <row r="37" spans="1:19" ht="15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41"/>
    </row>
    <row r="38" spans="1:19" ht="15" x14ac:dyDescent="0.25">
      <c r="B38" s="18"/>
      <c r="H38" s="20"/>
      <c r="I38" s="115"/>
      <c r="J38" s="115"/>
      <c r="K38" s="115"/>
      <c r="L38" s="16">
        <f>+'Tabla 2016'!L37*1.032</f>
        <v>42832947.408</v>
      </c>
    </row>
    <row r="39" spans="1:19" x14ac:dyDescent="0.2">
      <c r="J39" s="20"/>
      <c r="K39" s="20"/>
    </row>
  </sheetData>
  <mergeCells count="8">
    <mergeCell ref="I38:K38"/>
    <mergeCell ref="L5:L7"/>
    <mergeCell ref="A3:R3"/>
    <mergeCell ref="A4:R4"/>
    <mergeCell ref="M5:M7"/>
    <mergeCell ref="O5:O6"/>
    <mergeCell ref="P5:P6"/>
    <mergeCell ref="Q5:Q6"/>
  </mergeCells>
  <printOptions horizontalCentered="1" gridLines="1"/>
  <pageMargins left="0" right="0" top="0.39370078740157483" bottom="0.39370078740157483" header="0" footer="0"/>
  <pageSetup paperSize="258" scale="75" fitToHeight="0" orientation="landscape" r:id="rId1"/>
  <headerFooter alignWithMargins="0">
    <oddFooter>&amp;L&amp;Z&amp;F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3"/>
  <sheetViews>
    <sheetView workbookViewId="0">
      <selection sqref="A1:XFD1048576"/>
    </sheetView>
  </sheetViews>
  <sheetFormatPr baseColWidth="10" defaultRowHeight="12.75" x14ac:dyDescent="0.2"/>
  <cols>
    <col min="1" max="1" width="10.7109375" style="50" customWidth="1"/>
    <col min="2" max="2" width="12.7109375" style="50" bestFit="1" customWidth="1"/>
    <col min="3" max="3" width="13.42578125" style="50" bestFit="1" customWidth="1"/>
    <col min="4" max="4" width="12.140625" style="50" bestFit="1" customWidth="1"/>
    <col min="5" max="8" width="11.42578125" style="50"/>
    <col min="9" max="9" width="8.42578125" style="50" customWidth="1"/>
    <col min="10" max="257" width="11.42578125" style="50"/>
    <col min="258" max="258" width="12.7109375" style="50" bestFit="1" customWidth="1"/>
    <col min="259" max="259" width="13.42578125" style="50" bestFit="1" customWidth="1"/>
    <col min="260" max="260" width="12.140625" style="50" bestFit="1" customWidth="1"/>
    <col min="261" max="513" width="11.42578125" style="50"/>
    <col min="514" max="514" width="12.7109375" style="50" bestFit="1" customWidth="1"/>
    <col min="515" max="515" width="13.42578125" style="50" bestFit="1" customWidth="1"/>
    <col min="516" max="516" width="12.140625" style="50" bestFit="1" customWidth="1"/>
    <col min="517" max="769" width="11.42578125" style="50"/>
    <col min="770" max="770" width="12.7109375" style="50" bestFit="1" customWidth="1"/>
    <col min="771" max="771" width="13.42578125" style="50" bestFit="1" customWidth="1"/>
    <col min="772" max="772" width="12.140625" style="50" bestFit="1" customWidth="1"/>
    <col min="773" max="1025" width="11.42578125" style="50"/>
    <col min="1026" max="1026" width="12.7109375" style="50" bestFit="1" customWidth="1"/>
    <col min="1027" max="1027" width="13.42578125" style="50" bestFit="1" customWidth="1"/>
    <col min="1028" max="1028" width="12.140625" style="50" bestFit="1" customWidth="1"/>
    <col min="1029" max="1281" width="11.42578125" style="50"/>
    <col min="1282" max="1282" width="12.7109375" style="50" bestFit="1" customWidth="1"/>
    <col min="1283" max="1283" width="13.42578125" style="50" bestFit="1" customWidth="1"/>
    <col min="1284" max="1284" width="12.140625" style="50" bestFit="1" customWidth="1"/>
    <col min="1285" max="1537" width="11.42578125" style="50"/>
    <col min="1538" max="1538" width="12.7109375" style="50" bestFit="1" customWidth="1"/>
    <col min="1539" max="1539" width="13.42578125" style="50" bestFit="1" customWidth="1"/>
    <col min="1540" max="1540" width="12.140625" style="50" bestFit="1" customWidth="1"/>
    <col min="1541" max="1793" width="11.42578125" style="50"/>
    <col min="1794" max="1794" width="12.7109375" style="50" bestFit="1" customWidth="1"/>
    <col min="1795" max="1795" width="13.42578125" style="50" bestFit="1" customWidth="1"/>
    <col min="1796" max="1796" width="12.140625" style="50" bestFit="1" customWidth="1"/>
    <col min="1797" max="2049" width="11.42578125" style="50"/>
    <col min="2050" max="2050" width="12.7109375" style="50" bestFit="1" customWidth="1"/>
    <col min="2051" max="2051" width="13.42578125" style="50" bestFit="1" customWidth="1"/>
    <col min="2052" max="2052" width="12.140625" style="50" bestFit="1" customWidth="1"/>
    <col min="2053" max="2305" width="11.42578125" style="50"/>
    <col min="2306" max="2306" width="12.7109375" style="50" bestFit="1" customWidth="1"/>
    <col min="2307" max="2307" width="13.42578125" style="50" bestFit="1" customWidth="1"/>
    <col min="2308" max="2308" width="12.140625" style="50" bestFit="1" customWidth="1"/>
    <col min="2309" max="2561" width="11.42578125" style="50"/>
    <col min="2562" max="2562" width="12.7109375" style="50" bestFit="1" customWidth="1"/>
    <col min="2563" max="2563" width="13.42578125" style="50" bestFit="1" customWidth="1"/>
    <col min="2564" max="2564" width="12.140625" style="50" bestFit="1" customWidth="1"/>
    <col min="2565" max="2817" width="11.42578125" style="50"/>
    <col min="2818" max="2818" width="12.7109375" style="50" bestFit="1" customWidth="1"/>
    <col min="2819" max="2819" width="13.42578125" style="50" bestFit="1" customWidth="1"/>
    <col min="2820" max="2820" width="12.140625" style="50" bestFit="1" customWidth="1"/>
    <col min="2821" max="3073" width="11.42578125" style="50"/>
    <col min="3074" max="3074" width="12.7109375" style="50" bestFit="1" customWidth="1"/>
    <col min="3075" max="3075" width="13.42578125" style="50" bestFit="1" customWidth="1"/>
    <col min="3076" max="3076" width="12.140625" style="50" bestFit="1" customWidth="1"/>
    <col min="3077" max="3329" width="11.42578125" style="50"/>
    <col min="3330" max="3330" width="12.7109375" style="50" bestFit="1" customWidth="1"/>
    <col min="3331" max="3331" width="13.42578125" style="50" bestFit="1" customWidth="1"/>
    <col min="3332" max="3332" width="12.140625" style="50" bestFit="1" customWidth="1"/>
    <col min="3333" max="3585" width="11.42578125" style="50"/>
    <col min="3586" max="3586" width="12.7109375" style="50" bestFit="1" customWidth="1"/>
    <col min="3587" max="3587" width="13.42578125" style="50" bestFit="1" customWidth="1"/>
    <col min="3588" max="3588" width="12.140625" style="50" bestFit="1" customWidth="1"/>
    <col min="3589" max="3841" width="11.42578125" style="50"/>
    <col min="3842" max="3842" width="12.7109375" style="50" bestFit="1" customWidth="1"/>
    <col min="3843" max="3843" width="13.42578125" style="50" bestFit="1" customWidth="1"/>
    <col min="3844" max="3844" width="12.140625" style="50" bestFit="1" customWidth="1"/>
    <col min="3845" max="4097" width="11.42578125" style="50"/>
    <col min="4098" max="4098" width="12.7109375" style="50" bestFit="1" customWidth="1"/>
    <col min="4099" max="4099" width="13.42578125" style="50" bestFit="1" customWidth="1"/>
    <col min="4100" max="4100" width="12.140625" style="50" bestFit="1" customWidth="1"/>
    <col min="4101" max="4353" width="11.42578125" style="50"/>
    <col min="4354" max="4354" width="12.7109375" style="50" bestFit="1" customWidth="1"/>
    <col min="4355" max="4355" width="13.42578125" style="50" bestFit="1" customWidth="1"/>
    <col min="4356" max="4356" width="12.140625" style="50" bestFit="1" customWidth="1"/>
    <col min="4357" max="4609" width="11.42578125" style="50"/>
    <col min="4610" max="4610" width="12.7109375" style="50" bestFit="1" customWidth="1"/>
    <col min="4611" max="4611" width="13.42578125" style="50" bestFit="1" customWidth="1"/>
    <col min="4612" max="4612" width="12.140625" style="50" bestFit="1" customWidth="1"/>
    <col min="4613" max="4865" width="11.42578125" style="50"/>
    <col min="4866" max="4866" width="12.7109375" style="50" bestFit="1" customWidth="1"/>
    <col min="4867" max="4867" width="13.42578125" style="50" bestFit="1" customWidth="1"/>
    <col min="4868" max="4868" width="12.140625" style="50" bestFit="1" customWidth="1"/>
    <col min="4869" max="5121" width="11.42578125" style="50"/>
    <col min="5122" max="5122" width="12.7109375" style="50" bestFit="1" customWidth="1"/>
    <col min="5123" max="5123" width="13.42578125" style="50" bestFit="1" customWidth="1"/>
    <col min="5124" max="5124" width="12.140625" style="50" bestFit="1" customWidth="1"/>
    <col min="5125" max="5377" width="11.42578125" style="50"/>
    <col min="5378" max="5378" width="12.7109375" style="50" bestFit="1" customWidth="1"/>
    <col min="5379" max="5379" width="13.42578125" style="50" bestFit="1" customWidth="1"/>
    <col min="5380" max="5380" width="12.140625" style="50" bestFit="1" customWidth="1"/>
    <col min="5381" max="5633" width="11.42578125" style="50"/>
    <col min="5634" max="5634" width="12.7109375" style="50" bestFit="1" customWidth="1"/>
    <col min="5635" max="5635" width="13.42578125" style="50" bestFit="1" customWidth="1"/>
    <col min="5636" max="5636" width="12.140625" style="50" bestFit="1" customWidth="1"/>
    <col min="5637" max="5889" width="11.42578125" style="50"/>
    <col min="5890" max="5890" width="12.7109375" style="50" bestFit="1" customWidth="1"/>
    <col min="5891" max="5891" width="13.42578125" style="50" bestFit="1" customWidth="1"/>
    <col min="5892" max="5892" width="12.140625" style="50" bestFit="1" customWidth="1"/>
    <col min="5893" max="6145" width="11.42578125" style="50"/>
    <col min="6146" max="6146" width="12.7109375" style="50" bestFit="1" customWidth="1"/>
    <col min="6147" max="6147" width="13.42578125" style="50" bestFit="1" customWidth="1"/>
    <col min="6148" max="6148" width="12.140625" style="50" bestFit="1" customWidth="1"/>
    <col min="6149" max="6401" width="11.42578125" style="50"/>
    <col min="6402" max="6402" width="12.7109375" style="50" bestFit="1" customWidth="1"/>
    <col min="6403" max="6403" width="13.42578125" style="50" bestFit="1" customWidth="1"/>
    <col min="6404" max="6404" width="12.140625" style="50" bestFit="1" customWidth="1"/>
    <col min="6405" max="6657" width="11.42578125" style="50"/>
    <col min="6658" max="6658" width="12.7109375" style="50" bestFit="1" customWidth="1"/>
    <col min="6659" max="6659" width="13.42578125" style="50" bestFit="1" customWidth="1"/>
    <col min="6660" max="6660" width="12.140625" style="50" bestFit="1" customWidth="1"/>
    <col min="6661" max="6913" width="11.42578125" style="50"/>
    <col min="6914" max="6914" width="12.7109375" style="50" bestFit="1" customWidth="1"/>
    <col min="6915" max="6915" width="13.42578125" style="50" bestFit="1" customWidth="1"/>
    <col min="6916" max="6916" width="12.140625" style="50" bestFit="1" customWidth="1"/>
    <col min="6917" max="7169" width="11.42578125" style="50"/>
    <col min="7170" max="7170" width="12.7109375" style="50" bestFit="1" customWidth="1"/>
    <col min="7171" max="7171" width="13.42578125" style="50" bestFit="1" customWidth="1"/>
    <col min="7172" max="7172" width="12.140625" style="50" bestFit="1" customWidth="1"/>
    <col min="7173" max="7425" width="11.42578125" style="50"/>
    <col min="7426" max="7426" width="12.7109375" style="50" bestFit="1" customWidth="1"/>
    <col min="7427" max="7427" width="13.42578125" style="50" bestFit="1" customWidth="1"/>
    <col min="7428" max="7428" width="12.140625" style="50" bestFit="1" customWidth="1"/>
    <col min="7429" max="7681" width="11.42578125" style="50"/>
    <col min="7682" max="7682" width="12.7109375" style="50" bestFit="1" customWidth="1"/>
    <col min="7683" max="7683" width="13.42578125" style="50" bestFit="1" customWidth="1"/>
    <col min="7684" max="7684" width="12.140625" style="50" bestFit="1" customWidth="1"/>
    <col min="7685" max="7937" width="11.42578125" style="50"/>
    <col min="7938" max="7938" width="12.7109375" style="50" bestFit="1" customWidth="1"/>
    <col min="7939" max="7939" width="13.42578125" style="50" bestFit="1" customWidth="1"/>
    <col min="7940" max="7940" width="12.140625" style="50" bestFit="1" customWidth="1"/>
    <col min="7941" max="8193" width="11.42578125" style="50"/>
    <col min="8194" max="8194" width="12.7109375" style="50" bestFit="1" customWidth="1"/>
    <col min="8195" max="8195" width="13.42578125" style="50" bestFit="1" customWidth="1"/>
    <col min="8196" max="8196" width="12.140625" style="50" bestFit="1" customWidth="1"/>
    <col min="8197" max="8449" width="11.42578125" style="50"/>
    <col min="8450" max="8450" width="12.7109375" style="50" bestFit="1" customWidth="1"/>
    <col min="8451" max="8451" width="13.42578125" style="50" bestFit="1" customWidth="1"/>
    <col min="8452" max="8452" width="12.140625" style="50" bestFit="1" customWidth="1"/>
    <col min="8453" max="8705" width="11.42578125" style="50"/>
    <col min="8706" max="8706" width="12.7109375" style="50" bestFit="1" customWidth="1"/>
    <col min="8707" max="8707" width="13.42578125" style="50" bestFit="1" customWidth="1"/>
    <col min="8708" max="8708" width="12.140625" style="50" bestFit="1" customWidth="1"/>
    <col min="8709" max="8961" width="11.42578125" style="50"/>
    <col min="8962" max="8962" width="12.7109375" style="50" bestFit="1" customWidth="1"/>
    <col min="8963" max="8963" width="13.42578125" style="50" bestFit="1" customWidth="1"/>
    <col min="8964" max="8964" width="12.140625" style="50" bestFit="1" customWidth="1"/>
    <col min="8965" max="9217" width="11.42578125" style="50"/>
    <col min="9218" max="9218" width="12.7109375" style="50" bestFit="1" customWidth="1"/>
    <col min="9219" max="9219" width="13.42578125" style="50" bestFit="1" customWidth="1"/>
    <col min="9220" max="9220" width="12.140625" style="50" bestFit="1" customWidth="1"/>
    <col min="9221" max="9473" width="11.42578125" style="50"/>
    <col min="9474" max="9474" width="12.7109375" style="50" bestFit="1" customWidth="1"/>
    <col min="9475" max="9475" width="13.42578125" style="50" bestFit="1" customWidth="1"/>
    <col min="9476" max="9476" width="12.140625" style="50" bestFit="1" customWidth="1"/>
    <col min="9477" max="9729" width="11.42578125" style="50"/>
    <col min="9730" max="9730" width="12.7109375" style="50" bestFit="1" customWidth="1"/>
    <col min="9731" max="9731" width="13.42578125" style="50" bestFit="1" customWidth="1"/>
    <col min="9732" max="9732" width="12.140625" style="50" bestFit="1" customWidth="1"/>
    <col min="9733" max="9985" width="11.42578125" style="50"/>
    <col min="9986" max="9986" width="12.7109375" style="50" bestFit="1" customWidth="1"/>
    <col min="9987" max="9987" width="13.42578125" style="50" bestFit="1" customWidth="1"/>
    <col min="9988" max="9988" width="12.140625" style="50" bestFit="1" customWidth="1"/>
    <col min="9989" max="10241" width="11.42578125" style="50"/>
    <col min="10242" max="10242" width="12.7109375" style="50" bestFit="1" customWidth="1"/>
    <col min="10243" max="10243" width="13.42578125" style="50" bestFit="1" customWidth="1"/>
    <col min="10244" max="10244" width="12.140625" style="50" bestFit="1" customWidth="1"/>
    <col min="10245" max="10497" width="11.42578125" style="50"/>
    <col min="10498" max="10498" width="12.7109375" style="50" bestFit="1" customWidth="1"/>
    <col min="10499" max="10499" width="13.42578125" style="50" bestFit="1" customWidth="1"/>
    <col min="10500" max="10500" width="12.140625" style="50" bestFit="1" customWidth="1"/>
    <col min="10501" max="10753" width="11.42578125" style="50"/>
    <col min="10754" max="10754" width="12.7109375" style="50" bestFit="1" customWidth="1"/>
    <col min="10755" max="10755" width="13.42578125" style="50" bestFit="1" customWidth="1"/>
    <col min="10756" max="10756" width="12.140625" style="50" bestFit="1" customWidth="1"/>
    <col min="10757" max="11009" width="11.42578125" style="50"/>
    <col min="11010" max="11010" width="12.7109375" style="50" bestFit="1" customWidth="1"/>
    <col min="11011" max="11011" width="13.42578125" style="50" bestFit="1" customWidth="1"/>
    <col min="11012" max="11012" width="12.140625" style="50" bestFit="1" customWidth="1"/>
    <col min="11013" max="11265" width="11.42578125" style="50"/>
    <col min="11266" max="11266" width="12.7109375" style="50" bestFit="1" customWidth="1"/>
    <col min="11267" max="11267" width="13.42578125" style="50" bestFit="1" customWidth="1"/>
    <col min="11268" max="11268" width="12.140625" style="50" bestFit="1" customWidth="1"/>
    <col min="11269" max="11521" width="11.42578125" style="50"/>
    <col min="11522" max="11522" width="12.7109375" style="50" bestFit="1" customWidth="1"/>
    <col min="11523" max="11523" width="13.42578125" style="50" bestFit="1" customWidth="1"/>
    <col min="11524" max="11524" width="12.140625" style="50" bestFit="1" customWidth="1"/>
    <col min="11525" max="11777" width="11.42578125" style="50"/>
    <col min="11778" max="11778" width="12.7109375" style="50" bestFit="1" customWidth="1"/>
    <col min="11779" max="11779" width="13.42578125" style="50" bestFit="1" customWidth="1"/>
    <col min="11780" max="11780" width="12.140625" style="50" bestFit="1" customWidth="1"/>
    <col min="11781" max="12033" width="11.42578125" style="50"/>
    <col min="12034" max="12034" width="12.7109375" style="50" bestFit="1" customWidth="1"/>
    <col min="12035" max="12035" width="13.42578125" style="50" bestFit="1" customWidth="1"/>
    <col min="12036" max="12036" width="12.140625" style="50" bestFit="1" customWidth="1"/>
    <col min="12037" max="12289" width="11.42578125" style="50"/>
    <col min="12290" max="12290" width="12.7109375" style="50" bestFit="1" customWidth="1"/>
    <col min="12291" max="12291" width="13.42578125" style="50" bestFit="1" customWidth="1"/>
    <col min="12292" max="12292" width="12.140625" style="50" bestFit="1" customWidth="1"/>
    <col min="12293" max="12545" width="11.42578125" style="50"/>
    <col min="12546" max="12546" width="12.7109375" style="50" bestFit="1" customWidth="1"/>
    <col min="12547" max="12547" width="13.42578125" style="50" bestFit="1" customWidth="1"/>
    <col min="12548" max="12548" width="12.140625" style="50" bestFit="1" customWidth="1"/>
    <col min="12549" max="12801" width="11.42578125" style="50"/>
    <col min="12802" max="12802" width="12.7109375" style="50" bestFit="1" customWidth="1"/>
    <col min="12803" max="12803" width="13.42578125" style="50" bestFit="1" customWidth="1"/>
    <col min="12804" max="12804" width="12.140625" style="50" bestFit="1" customWidth="1"/>
    <col min="12805" max="13057" width="11.42578125" style="50"/>
    <col min="13058" max="13058" width="12.7109375" style="50" bestFit="1" customWidth="1"/>
    <col min="13059" max="13059" width="13.42578125" style="50" bestFit="1" customWidth="1"/>
    <col min="13060" max="13060" width="12.140625" style="50" bestFit="1" customWidth="1"/>
    <col min="13061" max="13313" width="11.42578125" style="50"/>
    <col min="13314" max="13314" width="12.7109375" style="50" bestFit="1" customWidth="1"/>
    <col min="13315" max="13315" width="13.42578125" style="50" bestFit="1" customWidth="1"/>
    <col min="13316" max="13316" width="12.140625" style="50" bestFit="1" customWidth="1"/>
    <col min="13317" max="13569" width="11.42578125" style="50"/>
    <col min="13570" max="13570" width="12.7109375" style="50" bestFit="1" customWidth="1"/>
    <col min="13571" max="13571" width="13.42578125" style="50" bestFit="1" customWidth="1"/>
    <col min="13572" max="13572" width="12.140625" style="50" bestFit="1" customWidth="1"/>
    <col min="13573" max="13825" width="11.42578125" style="50"/>
    <col min="13826" max="13826" width="12.7109375" style="50" bestFit="1" customWidth="1"/>
    <col min="13827" max="13827" width="13.42578125" style="50" bestFit="1" customWidth="1"/>
    <col min="13828" max="13828" width="12.140625" style="50" bestFit="1" customWidth="1"/>
    <col min="13829" max="14081" width="11.42578125" style="50"/>
    <col min="14082" max="14082" width="12.7109375" style="50" bestFit="1" customWidth="1"/>
    <col min="14083" max="14083" width="13.42578125" style="50" bestFit="1" customWidth="1"/>
    <col min="14084" max="14084" width="12.140625" style="50" bestFit="1" customWidth="1"/>
    <col min="14085" max="14337" width="11.42578125" style="50"/>
    <col min="14338" max="14338" width="12.7109375" style="50" bestFit="1" customWidth="1"/>
    <col min="14339" max="14339" width="13.42578125" style="50" bestFit="1" customWidth="1"/>
    <col min="14340" max="14340" width="12.140625" style="50" bestFit="1" customWidth="1"/>
    <col min="14341" max="14593" width="11.42578125" style="50"/>
    <col min="14594" max="14594" width="12.7109375" style="50" bestFit="1" customWidth="1"/>
    <col min="14595" max="14595" width="13.42578125" style="50" bestFit="1" customWidth="1"/>
    <col min="14596" max="14596" width="12.140625" style="50" bestFit="1" customWidth="1"/>
    <col min="14597" max="14849" width="11.42578125" style="50"/>
    <col min="14850" max="14850" width="12.7109375" style="50" bestFit="1" customWidth="1"/>
    <col min="14851" max="14851" width="13.42578125" style="50" bestFit="1" customWidth="1"/>
    <col min="14852" max="14852" width="12.140625" style="50" bestFit="1" customWidth="1"/>
    <col min="14853" max="15105" width="11.42578125" style="50"/>
    <col min="15106" max="15106" width="12.7109375" style="50" bestFit="1" customWidth="1"/>
    <col min="15107" max="15107" width="13.42578125" style="50" bestFit="1" customWidth="1"/>
    <col min="15108" max="15108" width="12.140625" style="50" bestFit="1" customWidth="1"/>
    <col min="15109" max="15361" width="11.42578125" style="50"/>
    <col min="15362" max="15362" width="12.7109375" style="50" bestFit="1" customWidth="1"/>
    <col min="15363" max="15363" width="13.42578125" style="50" bestFit="1" customWidth="1"/>
    <col min="15364" max="15364" width="12.140625" style="50" bestFit="1" customWidth="1"/>
    <col min="15365" max="15617" width="11.42578125" style="50"/>
    <col min="15618" max="15618" width="12.7109375" style="50" bestFit="1" customWidth="1"/>
    <col min="15619" max="15619" width="13.42578125" style="50" bestFit="1" customWidth="1"/>
    <col min="15620" max="15620" width="12.140625" style="50" bestFit="1" customWidth="1"/>
    <col min="15621" max="15873" width="11.42578125" style="50"/>
    <col min="15874" max="15874" width="12.7109375" style="50" bestFit="1" customWidth="1"/>
    <col min="15875" max="15875" width="13.42578125" style="50" bestFit="1" customWidth="1"/>
    <col min="15876" max="15876" width="12.140625" style="50" bestFit="1" customWidth="1"/>
    <col min="15877" max="16129" width="11.42578125" style="50"/>
    <col min="16130" max="16130" width="12.7109375" style="50" bestFit="1" customWidth="1"/>
    <col min="16131" max="16131" width="13.42578125" style="50" bestFit="1" customWidth="1"/>
    <col min="16132" max="16132" width="12.140625" style="50" bestFit="1" customWidth="1"/>
    <col min="16133" max="16384" width="11.42578125" style="50"/>
  </cols>
  <sheetData>
    <row r="1" spans="1:9" ht="39" customHeight="1" x14ac:dyDescent="0.3">
      <c r="A1" s="126" t="s">
        <v>49</v>
      </c>
      <c r="B1" s="126"/>
      <c r="C1" s="126"/>
      <c r="D1" s="126"/>
    </row>
    <row r="2" spans="1:9" ht="15" x14ac:dyDescent="0.3">
      <c r="A2" s="51"/>
      <c r="B2" s="51"/>
      <c r="C2" s="51"/>
      <c r="D2" s="51"/>
    </row>
    <row r="3" spans="1:9" x14ac:dyDescent="0.2">
      <c r="A3" s="127" t="s">
        <v>76</v>
      </c>
      <c r="B3" s="127"/>
      <c r="C3" s="127"/>
      <c r="D3" s="127"/>
      <c r="E3" s="127"/>
      <c r="F3" s="127"/>
      <c r="G3" s="127"/>
      <c r="H3" s="127"/>
    </row>
    <row r="4" spans="1:9" x14ac:dyDescent="0.2">
      <c r="A4" s="127" t="s">
        <v>74</v>
      </c>
      <c r="B4" s="127"/>
      <c r="C4" s="127"/>
      <c r="D4" s="127"/>
      <c r="E4" s="127"/>
      <c r="F4" s="127"/>
      <c r="G4" s="127"/>
      <c r="H4" s="127"/>
    </row>
    <row r="5" spans="1:9" x14ac:dyDescent="0.2">
      <c r="A5" s="52" t="s">
        <v>20</v>
      </c>
      <c r="B5" s="53" t="s">
        <v>50</v>
      </c>
      <c r="C5" s="53" t="s">
        <v>51</v>
      </c>
      <c r="D5" s="54" t="s">
        <v>52</v>
      </c>
      <c r="E5" s="54" t="s">
        <v>53</v>
      </c>
      <c r="F5" s="55" t="s">
        <v>53</v>
      </c>
      <c r="G5" s="55" t="s">
        <v>54</v>
      </c>
      <c r="H5" s="54" t="s">
        <v>55</v>
      </c>
      <c r="I5" s="52" t="s">
        <v>20</v>
      </c>
    </row>
    <row r="6" spans="1:9" ht="15" x14ac:dyDescent="0.25">
      <c r="A6" s="56"/>
      <c r="B6" s="57" t="s">
        <v>56</v>
      </c>
      <c r="C6" s="57" t="s">
        <v>57</v>
      </c>
      <c r="D6" s="58"/>
      <c r="E6" s="58" t="s">
        <v>58</v>
      </c>
      <c r="F6" s="59">
        <v>0.25</v>
      </c>
      <c r="G6" s="60">
        <v>0.5</v>
      </c>
      <c r="H6" s="58" t="s">
        <v>59</v>
      </c>
      <c r="I6" s="56"/>
    </row>
    <row r="7" spans="1:9" ht="15.75" x14ac:dyDescent="0.25">
      <c r="A7" s="24">
        <v>3</v>
      </c>
      <c r="B7" s="42">
        <f>'Tabla 2018'!B10</f>
        <v>625751</v>
      </c>
      <c r="C7" s="42">
        <f>'Tabla 2018'!C10</f>
        <v>1839877</v>
      </c>
      <c r="D7" s="62">
        <f t="shared" ref="D7:D17" si="0">SUM(B7:C7)</f>
        <v>2465628</v>
      </c>
      <c r="E7" s="63">
        <f t="shared" ref="E7:E17" si="1">D7/190</f>
        <v>12976.989473684211</v>
      </c>
      <c r="F7" s="64">
        <f t="shared" ref="F7:F23" si="2">$E7*1.25</f>
        <v>16221.236842105263</v>
      </c>
      <c r="G7" s="64">
        <f t="shared" ref="G7:G17" si="3">E7*1.5</f>
        <v>19465.484210526316</v>
      </c>
      <c r="H7" s="62">
        <f t="shared" ref="H7:H23" si="4">$F7*40</f>
        <v>648849.47368421056</v>
      </c>
      <c r="I7" s="24">
        <v>3</v>
      </c>
    </row>
    <row r="8" spans="1:9" ht="15.75" x14ac:dyDescent="0.25">
      <c r="A8" s="24">
        <v>4</v>
      </c>
      <c r="B8" s="42">
        <f>'Tabla 2018'!B11</f>
        <v>590347</v>
      </c>
      <c r="C8" s="42">
        <f>'Tabla 2018'!C11</f>
        <v>1785082</v>
      </c>
      <c r="D8" s="62">
        <f t="shared" si="0"/>
        <v>2375429</v>
      </c>
      <c r="E8" s="63">
        <f t="shared" si="1"/>
        <v>12502.257894736842</v>
      </c>
      <c r="F8" s="64">
        <f t="shared" si="2"/>
        <v>15627.822368421053</v>
      </c>
      <c r="G8" s="64">
        <f t="shared" si="3"/>
        <v>18753.386842105261</v>
      </c>
      <c r="H8" s="62">
        <f t="shared" si="4"/>
        <v>625112.89473684214</v>
      </c>
      <c r="I8" s="24">
        <v>4</v>
      </c>
    </row>
    <row r="9" spans="1:9" ht="15.75" x14ac:dyDescent="0.25">
      <c r="A9" s="2">
        <v>5</v>
      </c>
      <c r="B9" s="42">
        <f>'Tabla 2018'!B12</f>
        <v>556952</v>
      </c>
      <c r="C9" s="42">
        <f>'Tabla 2018'!C12</f>
        <v>1534236</v>
      </c>
      <c r="D9" s="62">
        <f t="shared" si="0"/>
        <v>2091188</v>
      </c>
      <c r="E9" s="63">
        <f t="shared" si="1"/>
        <v>11006.252631578947</v>
      </c>
      <c r="F9" s="64">
        <f t="shared" si="2"/>
        <v>13757.815789473683</v>
      </c>
      <c r="G9" s="64">
        <f t="shared" si="3"/>
        <v>16509.378947368423</v>
      </c>
      <c r="H9" s="62">
        <f t="shared" si="4"/>
        <v>550312.6315789473</v>
      </c>
      <c r="I9" s="2">
        <v>5</v>
      </c>
    </row>
    <row r="10" spans="1:9" ht="15.75" x14ac:dyDescent="0.25">
      <c r="A10" s="24">
        <v>6</v>
      </c>
      <c r="B10" s="42">
        <f>'Tabla 2018'!B13</f>
        <v>525385</v>
      </c>
      <c r="C10" s="42">
        <f>'Tabla 2018'!C13</f>
        <v>1296547</v>
      </c>
      <c r="D10" s="62">
        <f t="shared" si="0"/>
        <v>1821932</v>
      </c>
      <c r="E10" s="63">
        <f t="shared" si="1"/>
        <v>9589.1157894736843</v>
      </c>
      <c r="F10" s="64">
        <f t="shared" si="2"/>
        <v>11986.394736842105</v>
      </c>
      <c r="G10" s="64">
        <f t="shared" si="3"/>
        <v>14383.673684210527</v>
      </c>
      <c r="H10" s="62">
        <f t="shared" si="4"/>
        <v>479455.78947368421</v>
      </c>
      <c r="I10" s="24">
        <v>6</v>
      </c>
    </row>
    <row r="11" spans="1:9" ht="15.75" x14ac:dyDescent="0.25">
      <c r="A11" s="24">
        <v>7</v>
      </c>
      <c r="B11" s="42">
        <f>'Tabla 2018'!B14</f>
        <v>484276</v>
      </c>
      <c r="C11" s="42">
        <f>'Tabla 2018'!C14</f>
        <v>972315</v>
      </c>
      <c r="D11" s="62">
        <f t="shared" si="0"/>
        <v>1456591</v>
      </c>
      <c r="E11" s="63">
        <f t="shared" si="1"/>
        <v>7666.2684210526313</v>
      </c>
      <c r="F11" s="64">
        <f t="shared" si="2"/>
        <v>9582.83552631579</v>
      </c>
      <c r="G11" s="64">
        <f t="shared" si="3"/>
        <v>11499.402631578947</v>
      </c>
      <c r="H11" s="62">
        <f t="shared" si="4"/>
        <v>383313.42105263157</v>
      </c>
      <c r="I11" s="24">
        <v>7</v>
      </c>
    </row>
    <row r="12" spans="1:9" ht="15.75" x14ac:dyDescent="0.25">
      <c r="A12" s="2">
        <v>8</v>
      </c>
      <c r="B12" s="42">
        <f>'Tabla 2018'!B15</f>
        <v>448365</v>
      </c>
      <c r="C12" s="42">
        <f>'Tabla 2018'!C15</f>
        <v>746536</v>
      </c>
      <c r="D12" s="62">
        <f t="shared" si="0"/>
        <v>1194901</v>
      </c>
      <c r="E12" s="63">
        <f t="shared" si="1"/>
        <v>6288.9526315789471</v>
      </c>
      <c r="F12" s="64">
        <f t="shared" si="2"/>
        <v>7861.1907894736842</v>
      </c>
      <c r="G12" s="64">
        <f t="shared" si="3"/>
        <v>9433.4289473684203</v>
      </c>
      <c r="H12" s="62">
        <f t="shared" si="4"/>
        <v>314447.63157894736</v>
      </c>
      <c r="I12" s="2">
        <v>8</v>
      </c>
    </row>
    <row r="13" spans="1:9" ht="15.75" x14ac:dyDescent="0.25">
      <c r="A13" s="24">
        <v>9</v>
      </c>
      <c r="B13" s="42">
        <f>'Tabla 2018'!B16</f>
        <v>415112</v>
      </c>
      <c r="C13" s="42">
        <f>'Tabla 2018'!C16</f>
        <v>573623</v>
      </c>
      <c r="D13" s="62">
        <f t="shared" si="0"/>
        <v>988735</v>
      </c>
      <c r="E13" s="63">
        <f t="shared" si="1"/>
        <v>5203.8684210526317</v>
      </c>
      <c r="F13" s="64">
        <f t="shared" si="2"/>
        <v>6504.83552631579</v>
      </c>
      <c r="G13" s="64">
        <f t="shared" si="3"/>
        <v>7805.8026315789475</v>
      </c>
      <c r="H13" s="62">
        <f t="shared" si="4"/>
        <v>260193.4210526316</v>
      </c>
      <c r="I13" s="24">
        <v>9</v>
      </c>
    </row>
    <row r="14" spans="1:9" ht="15.75" x14ac:dyDescent="0.25">
      <c r="A14" s="24">
        <v>10</v>
      </c>
      <c r="B14" s="42">
        <f>'Tabla 2018'!B18</f>
        <v>384390</v>
      </c>
      <c r="C14" s="42">
        <f>'Tabla 2018'!C18</f>
        <v>433596</v>
      </c>
      <c r="D14" s="62">
        <f t="shared" si="0"/>
        <v>817986</v>
      </c>
      <c r="E14" s="63">
        <f t="shared" si="1"/>
        <v>4305.1894736842105</v>
      </c>
      <c r="F14" s="64">
        <f t="shared" si="2"/>
        <v>5381.4868421052633</v>
      </c>
      <c r="G14" s="64">
        <f t="shared" si="3"/>
        <v>6457.7842105263153</v>
      </c>
      <c r="H14" s="62">
        <f t="shared" si="4"/>
        <v>215259.47368421053</v>
      </c>
      <c r="I14" s="24">
        <v>10</v>
      </c>
    </row>
    <row r="15" spans="1:9" ht="15.75" x14ac:dyDescent="0.25">
      <c r="A15" s="2">
        <v>11</v>
      </c>
      <c r="B15" s="42">
        <f>'Tabla 2018'!B20</f>
        <v>355942</v>
      </c>
      <c r="C15" s="42">
        <f>'Tabla 2018'!C20</f>
        <v>327630</v>
      </c>
      <c r="D15" s="62">
        <f t="shared" si="0"/>
        <v>683572</v>
      </c>
      <c r="E15" s="63">
        <f t="shared" si="1"/>
        <v>3597.7473684210527</v>
      </c>
      <c r="F15" s="64">
        <f t="shared" si="2"/>
        <v>4497.1842105263158</v>
      </c>
      <c r="G15" s="64">
        <f t="shared" si="3"/>
        <v>5396.621052631579</v>
      </c>
      <c r="H15" s="62">
        <f t="shared" si="4"/>
        <v>179887.36842105264</v>
      </c>
      <c r="I15" s="2">
        <v>11</v>
      </c>
    </row>
    <row r="16" spans="1:9" ht="15.75" x14ac:dyDescent="0.25">
      <c r="A16" s="24">
        <v>12</v>
      </c>
      <c r="B16" s="42">
        <f>'Tabla 2018'!B22</f>
        <v>329575</v>
      </c>
      <c r="C16" s="42">
        <f>'Tabla 2018'!C22</f>
        <v>241833</v>
      </c>
      <c r="D16" s="62">
        <f t="shared" si="0"/>
        <v>571408</v>
      </c>
      <c r="E16" s="63">
        <f t="shared" si="1"/>
        <v>3007.4105263157894</v>
      </c>
      <c r="F16" s="64">
        <f t="shared" si="2"/>
        <v>3759.2631578947367</v>
      </c>
      <c r="G16" s="64">
        <f t="shared" si="3"/>
        <v>4511.1157894736843</v>
      </c>
      <c r="H16" s="62">
        <f t="shared" si="4"/>
        <v>150370.52631578947</v>
      </c>
      <c r="I16" s="24">
        <v>12</v>
      </c>
    </row>
    <row r="17" spans="1:9" ht="15.75" x14ac:dyDescent="0.25">
      <c r="A17" s="24">
        <v>13</v>
      </c>
      <c r="B17" s="42">
        <f>'Tabla 2018'!B23</f>
        <v>305151</v>
      </c>
      <c r="C17" s="42">
        <f>'Tabla 2018'!C23</f>
        <v>179959</v>
      </c>
      <c r="D17" s="62">
        <f t="shared" si="0"/>
        <v>485110</v>
      </c>
      <c r="E17" s="63">
        <f t="shared" si="1"/>
        <v>2553.2105263157896</v>
      </c>
      <c r="F17" s="64">
        <f t="shared" si="2"/>
        <v>3191.5131578947371</v>
      </c>
      <c r="G17" s="64">
        <f t="shared" si="3"/>
        <v>3829.8157894736842</v>
      </c>
      <c r="H17" s="62">
        <f t="shared" si="4"/>
        <v>127660.52631578948</v>
      </c>
      <c r="I17" s="24">
        <v>13</v>
      </c>
    </row>
    <row r="18" spans="1:9" ht="15.75" x14ac:dyDescent="0.25">
      <c r="A18" s="2">
        <v>14</v>
      </c>
      <c r="B18" s="42">
        <f>'Tabla 2018'!B25</f>
        <v>282500</v>
      </c>
      <c r="C18" s="42">
        <f>'Tabla 2018'!C25</f>
        <v>135938</v>
      </c>
      <c r="D18" s="62">
        <f t="shared" ref="D18:D23" si="5">SUM(B18:C18)</f>
        <v>418438</v>
      </c>
      <c r="E18" s="63">
        <f t="shared" ref="E18:E23" si="6">D18/190</f>
        <v>2202.3052631578948</v>
      </c>
      <c r="F18" s="64">
        <f t="shared" si="2"/>
        <v>2752.8815789473683</v>
      </c>
      <c r="G18" s="64">
        <f t="shared" ref="G18:G23" si="7">E18*1.5</f>
        <v>3303.4578947368423</v>
      </c>
      <c r="H18" s="62">
        <f t="shared" si="4"/>
        <v>110115.26315789473</v>
      </c>
      <c r="I18" s="2">
        <v>14</v>
      </c>
    </row>
    <row r="19" spans="1:9" ht="15.75" x14ac:dyDescent="0.25">
      <c r="A19" s="24">
        <v>15</v>
      </c>
      <c r="B19" s="42">
        <f>'Tabla 2018'!B27</f>
        <v>261593</v>
      </c>
      <c r="C19" s="42">
        <f>'Tabla 2018'!C27</f>
        <v>109187</v>
      </c>
      <c r="D19" s="62">
        <f t="shared" si="5"/>
        <v>370780</v>
      </c>
      <c r="E19" s="63">
        <f t="shared" si="6"/>
        <v>1951.4736842105262</v>
      </c>
      <c r="F19" s="64">
        <f t="shared" si="2"/>
        <v>2439.3421052631579</v>
      </c>
      <c r="G19" s="64">
        <f t="shared" si="7"/>
        <v>2927.2105263157891</v>
      </c>
      <c r="H19" s="62">
        <f t="shared" si="4"/>
        <v>97573.68421052632</v>
      </c>
      <c r="I19" s="24">
        <v>15</v>
      </c>
    </row>
    <row r="20" spans="1:9" ht="15.75" x14ac:dyDescent="0.25">
      <c r="A20" s="24">
        <v>16</v>
      </c>
      <c r="B20" s="42">
        <f>'Tabla 2018'!B29</f>
        <v>242170</v>
      </c>
      <c r="C20" s="42">
        <f>'Tabla 2018'!C29</f>
        <v>107234</v>
      </c>
      <c r="D20" s="62">
        <f t="shared" si="5"/>
        <v>349404</v>
      </c>
      <c r="E20" s="63">
        <f t="shared" si="6"/>
        <v>1838.9684210526316</v>
      </c>
      <c r="F20" s="64">
        <f t="shared" si="2"/>
        <v>2298.7105263157896</v>
      </c>
      <c r="G20" s="64">
        <f t="shared" si="7"/>
        <v>2758.4526315789471</v>
      </c>
      <c r="H20" s="62">
        <f t="shared" si="4"/>
        <v>91948.421052631587</v>
      </c>
      <c r="I20" s="24">
        <v>16</v>
      </c>
    </row>
    <row r="21" spans="1:9" ht="15.75" x14ac:dyDescent="0.25">
      <c r="A21" s="2">
        <v>17</v>
      </c>
      <c r="B21" s="42">
        <f>'Tabla 2018'!B31</f>
        <v>224239</v>
      </c>
      <c r="C21" s="42">
        <f>'Tabla 2018'!C31</f>
        <v>82910</v>
      </c>
      <c r="D21" s="62">
        <f t="shared" si="5"/>
        <v>307149</v>
      </c>
      <c r="E21" s="63">
        <f t="shared" si="6"/>
        <v>1616.5736842105264</v>
      </c>
      <c r="F21" s="64">
        <f t="shared" si="2"/>
        <v>2020.7171052631579</v>
      </c>
      <c r="G21" s="64">
        <f t="shared" si="7"/>
        <v>2424.8605263157897</v>
      </c>
      <c r="H21" s="62">
        <f t="shared" si="4"/>
        <v>80828.68421052632</v>
      </c>
      <c r="I21" s="2">
        <v>17</v>
      </c>
    </row>
    <row r="22" spans="1:9" ht="15.75" x14ac:dyDescent="0.25">
      <c r="A22" s="24">
        <v>18</v>
      </c>
      <c r="B22" s="42">
        <f>'Tabla 2018'!B33</f>
        <v>207634</v>
      </c>
      <c r="C22" s="42">
        <f>'Tabla 2018'!C33</f>
        <v>80293</v>
      </c>
      <c r="D22" s="62">
        <f t="shared" si="5"/>
        <v>287927</v>
      </c>
      <c r="E22" s="63">
        <f t="shared" si="6"/>
        <v>1515.4052631578948</v>
      </c>
      <c r="F22" s="64">
        <f t="shared" si="2"/>
        <v>1894.2565789473683</v>
      </c>
      <c r="G22" s="64">
        <f t="shared" si="7"/>
        <v>2273.1078947368424</v>
      </c>
      <c r="H22" s="62">
        <f t="shared" si="4"/>
        <v>75770.263157894733</v>
      </c>
      <c r="I22" s="24">
        <v>18</v>
      </c>
    </row>
    <row r="23" spans="1:9" ht="15.75" x14ac:dyDescent="0.25">
      <c r="A23" s="24">
        <v>19</v>
      </c>
      <c r="B23" s="42">
        <f>'Tabla 2018'!B35</f>
        <v>194055</v>
      </c>
      <c r="C23" s="42">
        <f>'Tabla 2018'!C35</f>
        <v>87819</v>
      </c>
      <c r="D23" s="62">
        <f t="shared" si="5"/>
        <v>281874</v>
      </c>
      <c r="E23" s="63">
        <f t="shared" si="6"/>
        <v>1483.5473684210526</v>
      </c>
      <c r="F23" s="64">
        <f t="shared" si="2"/>
        <v>1854.4342105263158</v>
      </c>
      <c r="G23" s="64">
        <f t="shared" si="7"/>
        <v>2225.3210526315788</v>
      </c>
      <c r="H23" s="62">
        <f t="shared" si="4"/>
        <v>74177.368421052641</v>
      </c>
      <c r="I23" s="24">
        <v>19</v>
      </c>
    </row>
  </sheetData>
  <mergeCells count="3">
    <mergeCell ref="A1:D1"/>
    <mergeCell ref="A3:H3"/>
    <mergeCell ref="A4:H4"/>
  </mergeCells>
  <printOptions horizontalCentered="1"/>
  <pageMargins left="0.74803149606299213" right="0.74803149606299213" top="0.98425196850393704" bottom="0.98425196850393704" header="0" footer="0"/>
  <pageSetup orientation="landscape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27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8.28515625" style="50" customWidth="1"/>
    <col min="2" max="2" width="8.140625" style="50" customWidth="1"/>
    <col min="3" max="8" width="11.42578125" style="50"/>
    <col min="9" max="9" width="10" style="50" customWidth="1"/>
    <col min="10" max="10" width="11.42578125" style="50"/>
    <col min="11" max="11" width="4.140625" style="50" customWidth="1"/>
    <col min="12" max="253" width="11.42578125" style="50"/>
    <col min="254" max="254" width="8.28515625" style="50" customWidth="1"/>
    <col min="255" max="255" width="8.140625" style="50" customWidth="1"/>
    <col min="256" max="260" width="11.42578125" style="50"/>
    <col min="261" max="261" width="10" style="50" customWidth="1"/>
    <col min="262" max="509" width="11.42578125" style="50"/>
    <col min="510" max="510" width="8.28515625" style="50" customWidth="1"/>
    <col min="511" max="511" width="8.140625" style="50" customWidth="1"/>
    <col min="512" max="516" width="11.42578125" style="50"/>
    <col min="517" max="517" width="10" style="50" customWidth="1"/>
    <col min="518" max="765" width="11.42578125" style="50"/>
    <col min="766" max="766" width="8.28515625" style="50" customWidth="1"/>
    <col min="767" max="767" width="8.140625" style="50" customWidth="1"/>
    <col min="768" max="772" width="11.42578125" style="50"/>
    <col min="773" max="773" width="10" style="50" customWidth="1"/>
    <col min="774" max="1021" width="11.42578125" style="50"/>
    <col min="1022" max="1022" width="8.28515625" style="50" customWidth="1"/>
    <col min="1023" max="1023" width="8.140625" style="50" customWidth="1"/>
    <col min="1024" max="1028" width="11.42578125" style="50"/>
    <col min="1029" max="1029" width="10" style="50" customWidth="1"/>
    <col min="1030" max="1277" width="11.42578125" style="50"/>
    <col min="1278" max="1278" width="8.28515625" style="50" customWidth="1"/>
    <col min="1279" max="1279" width="8.140625" style="50" customWidth="1"/>
    <col min="1280" max="1284" width="11.42578125" style="50"/>
    <col min="1285" max="1285" width="10" style="50" customWidth="1"/>
    <col min="1286" max="1533" width="11.42578125" style="50"/>
    <col min="1534" max="1534" width="8.28515625" style="50" customWidth="1"/>
    <col min="1535" max="1535" width="8.140625" style="50" customWidth="1"/>
    <col min="1536" max="1540" width="11.42578125" style="50"/>
    <col min="1541" max="1541" width="10" style="50" customWidth="1"/>
    <col min="1542" max="1789" width="11.42578125" style="50"/>
    <col min="1790" max="1790" width="8.28515625" style="50" customWidth="1"/>
    <col min="1791" max="1791" width="8.140625" style="50" customWidth="1"/>
    <col min="1792" max="1796" width="11.42578125" style="50"/>
    <col min="1797" max="1797" width="10" style="50" customWidth="1"/>
    <col min="1798" max="2045" width="11.42578125" style="50"/>
    <col min="2046" max="2046" width="8.28515625" style="50" customWidth="1"/>
    <col min="2047" max="2047" width="8.140625" style="50" customWidth="1"/>
    <col min="2048" max="2052" width="11.42578125" style="50"/>
    <col min="2053" max="2053" width="10" style="50" customWidth="1"/>
    <col min="2054" max="2301" width="11.42578125" style="50"/>
    <col min="2302" max="2302" width="8.28515625" style="50" customWidth="1"/>
    <col min="2303" max="2303" width="8.140625" style="50" customWidth="1"/>
    <col min="2304" max="2308" width="11.42578125" style="50"/>
    <col min="2309" max="2309" width="10" style="50" customWidth="1"/>
    <col min="2310" max="2557" width="11.42578125" style="50"/>
    <col min="2558" max="2558" width="8.28515625" style="50" customWidth="1"/>
    <col min="2559" max="2559" width="8.140625" style="50" customWidth="1"/>
    <col min="2560" max="2564" width="11.42578125" style="50"/>
    <col min="2565" max="2565" width="10" style="50" customWidth="1"/>
    <col min="2566" max="2813" width="11.42578125" style="50"/>
    <col min="2814" max="2814" width="8.28515625" style="50" customWidth="1"/>
    <col min="2815" max="2815" width="8.140625" style="50" customWidth="1"/>
    <col min="2816" max="2820" width="11.42578125" style="50"/>
    <col min="2821" max="2821" width="10" style="50" customWidth="1"/>
    <col min="2822" max="3069" width="11.42578125" style="50"/>
    <col min="3070" max="3070" width="8.28515625" style="50" customWidth="1"/>
    <col min="3071" max="3071" width="8.140625" style="50" customWidth="1"/>
    <col min="3072" max="3076" width="11.42578125" style="50"/>
    <col min="3077" max="3077" width="10" style="50" customWidth="1"/>
    <col min="3078" max="3325" width="11.42578125" style="50"/>
    <col min="3326" max="3326" width="8.28515625" style="50" customWidth="1"/>
    <col min="3327" max="3327" width="8.140625" style="50" customWidth="1"/>
    <col min="3328" max="3332" width="11.42578125" style="50"/>
    <col min="3333" max="3333" width="10" style="50" customWidth="1"/>
    <col min="3334" max="3581" width="11.42578125" style="50"/>
    <col min="3582" max="3582" width="8.28515625" style="50" customWidth="1"/>
    <col min="3583" max="3583" width="8.140625" style="50" customWidth="1"/>
    <col min="3584" max="3588" width="11.42578125" style="50"/>
    <col min="3589" max="3589" width="10" style="50" customWidth="1"/>
    <col min="3590" max="3837" width="11.42578125" style="50"/>
    <col min="3838" max="3838" width="8.28515625" style="50" customWidth="1"/>
    <col min="3839" max="3839" width="8.140625" style="50" customWidth="1"/>
    <col min="3840" max="3844" width="11.42578125" style="50"/>
    <col min="3845" max="3845" width="10" style="50" customWidth="1"/>
    <col min="3846" max="4093" width="11.42578125" style="50"/>
    <col min="4094" max="4094" width="8.28515625" style="50" customWidth="1"/>
    <col min="4095" max="4095" width="8.140625" style="50" customWidth="1"/>
    <col min="4096" max="4100" width="11.42578125" style="50"/>
    <col min="4101" max="4101" width="10" style="50" customWidth="1"/>
    <col min="4102" max="4349" width="11.42578125" style="50"/>
    <col min="4350" max="4350" width="8.28515625" style="50" customWidth="1"/>
    <col min="4351" max="4351" width="8.140625" style="50" customWidth="1"/>
    <col min="4352" max="4356" width="11.42578125" style="50"/>
    <col min="4357" max="4357" width="10" style="50" customWidth="1"/>
    <col min="4358" max="4605" width="11.42578125" style="50"/>
    <col min="4606" max="4606" width="8.28515625" style="50" customWidth="1"/>
    <col min="4607" max="4607" width="8.140625" style="50" customWidth="1"/>
    <col min="4608" max="4612" width="11.42578125" style="50"/>
    <col min="4613" max="4613" width="10" style="50" customWidth="1"/>
    <col min="4614" max="4861" width="11.42578125" style="50"/>
    <col min="4862" max="4862" width="8.28515625" style="50" customWidth="1"/>
    <col min="4863" max="4863" width="8.140625" style="50" customWidth="1"/>
    <col min="4864" max="4868" width="11.42578125" style="50"/>
    <col min="4869" max="4869" width="10" style="50" customWidth="1"/>
    <col min="4870" max="5117" width="11.42578125" style="50"/>
    <col min="5118" max="5118" width="8.28515625" style="50" customWidth="1"/>
    <col min="5119" max="5119" width="8.140625" style="50" customWidth="1"/>
    <col min="5120" max="5124" width="11.42578125" style="50"/>
    <col min="5125" max="5125" width="10" style="50" customWidth="1"/>
    <col min="5126" max="5373" width="11.42578125" style="50"/>
    <col min="5374" max="5374" width="8.28515625" style="50" customWidth="1"/>
    <col min="5375" max="5375" width="8.140625" style="50" customWidth="1"/>
    <col min="5376" max="5380" width="11.42578125" style="50"/>
    <col min="5381" max="5381" width="10" style="50" customWidth="1"/>
    <col min="5382" max="5629" width="11.42578125" style="50"/>
    <col min="5630" max="5630" width="8.28515625" style="50" customWidth="1"/>
    <col min="5631" max="5631" width="8.140625" style="50" customWidth="1"/>
    <col min="5632" max="5636" width="11.42578125" style="50"/>
    <col min="5637" max="5637" width="10" style="50" customWidth="1"/>
    <col min="5638" max="5885" width="11.42578125" style="50"/>
    <col min="5886" max="5886" width="8.28515625" style="50" customWidth="1"/>
    <col min="5887" max="5887" width="8.140625" style="50" customWidth="1"/>
    <col min="5888" max="5892" width="11.42578125" style="50"/>
    <col min="5893" max="5893" width="10" style="50" customWidth="1"/>
    <col min="5894" max="6141" width="11.42578125" style="50"/>
    <col min="6142" max="6142" width="8.28515625" style="50" customWidth="1"/>
    <col min="6143" max="6143" width="8.140625" style="50" customWidth="1"/>
    <col min="6144" max="6148" width="11.42578125" style="50"/>
    <col min="6149" max="6149" width="10" style="50" customWidth="1"/>
    <col min="6150" max="6397" width="11.42578125" style="50"/>
    <col min="6398" max="6398" width="8.28515625" style="50" customWidth="1"/>
    <col min="6399" max="6399" width="8.140625" style="50" customWidth="1"/>
    <col min="6400" max="6404" width="11.42578125" style="50"/>
    <col min="6405" max="6405" width="10" style="50" customWidth="1"/>
    <col min="6406" max="6653" width="11.42578125" style="50"/>
    <col min="6654" max="6654" width="8.28515625" style="50" customWidth="1"/>
    <col min="6655" max="6655" width="8.140625" style="50" customWidth="1"/>
    <col min="6656" max="6660" width="11.42578125" style="50"/>
    <col min="6661" max="6661" width="10" style="50" customWidth="1"/>
    <col min="6662" max="6909" width="11.42578125" style="50"/>
    <col min="6910" max="6910" width="8.28515625" style="50" customWidth="1"/>
    <col min="6911" max="6911" width="8.140625" style="50" customWidth="1"/>
    <col min="6912" max="6916" width="11.42578125" style="50"/>
    <col min="6917" max="6917" width="10" style="50" customWidth="1"/>
    <col min="6918" max="7165" width="11.42578125" style="50"/>
    <col min="7166" max="7166" width="8.28515625" style="50" customWidth="1"/>
    <col min="7167" max="7167" width="8.140625" style="50" customWidth="1"/>
    <col min="7168" max="7172" width="11.42578125" style="50"/>
    <col min="7173" max="7173" width="10" style="50" customWidth="1"/>
    <col min="7174" max="7421" width="11.42578125" style="50"/>
    <col min="7422" max="7422" width="8.28515625" style="50" customWidth="1"/>
    <col min="7423" max="7423" width="8.140625" style="50" customWidth="1"/>
    <col min="7424" max="7428" width="11.42578125" style="50"/>
    <col min="7429" max="7429" width="10" style="50" customWidth="1"/>
    <col min="7430" max="7677" width="11.42578125" style="50"/>
    <col min="7678" max="7678" width="8.28515625" style="50" customWidth="1"/>
    <col min="7679" max="7679" width="8.140625" style="50" customWidth="1"/>
    <col min="7680" max="7684" width="11.42578125" style="50"/>
    <col min="7685" max="7685" width="10" style="50" customWidth="1"/>
    <col min="7686" max="7933" width="11.42578125" style="50"/>
    <col min="7934" max="7934" width="8.28515625" style="50" customWidth="1"/>
    <col min="7935" max="7935" width="8.140625" style="50" customWidth="1"/>
    <col min="7936" max="7940" width="11.42578125" style="50"/>
    <col min="7941" max="7941" width="10" style="50" customWidth="1"/>
    <col min="7942" max="8189" width="11.42578125" style="50"/>
    <col min="8190" max="8190" width="8.28515625" style="50" customWidth="1"/>
    <col min="8191" max="8191" width="8.140625" style="50" customWidth="1"/>
    <col min="8192" max="8196" width="11.42578125" style="50"/>
    <col min="8197" max="8197" width="10" style="50" customWidth="1"/>
    <col min="8198" max="8445" width="11.42578125" style="50"/>
    <col min="8446" max="8446" width="8.28515625" style="50" customWidth="1"/>
    <col min="8447" max="8447" width="8.140625" style="50" customWidth="1"/>
    <col min="8448" max="8452" width="11.42578125" style="50"/>
    <col min="8453" max="8453" width="10" style="50" customWidth="1"/>
    <col min="8454" max="8701" width="11.42578125" style="50"/>
    <col min="8702" max="8702" width="8.28515625" style="50" customWidth="1"/>
    <col min="8703" max="8703" width="8.140625" style="50" customWidth="1"/>
    <col min="8704" max="8708" width="11.42578125" style="50"/>
    <col min="8709" max="8709" width="10" style="50" customWidth="1"/>
    <col min="8710" max="8957" width="11.42578125" style="50"/>
    <col min="8958" max="8958" width="8.28515625" style="50" customWidth="1"/>
    <col min="8959" max="8959" width="8.140625" style="50" customWidth="1"/>
    <col min="8960" max="8964" width="11.42578125" style="50"/>
    <col min="8965" max="8965" width="10" style="50" customWidth="1"/>
    <col min="8966" max="9213" width="11.42578125" style="50"/>
    <col min="9214" max="9214" width="8.28515625" style="50" customWidth="1"/>
    <col min="9215" max="9215" width="8.140625" style="50" customWidth="1"/>
    <col min="9216" max="9220" width="11.42578125" style="50"/>
    <col min="9221" max="9221" width="10" style="50" customWidth="1"/>
    <col min="9222" max="9469" width="11.42578125" style="50"/>
    <col min="9470" max="9470" width="8.28515625" style="50" customWidth="1"/>
    <col min="9471" max="9471" width="8.140625" style="50" customWidth="1"/>
    <col min="9472" max="9476" width="11.42578125" style="50"/>
    <col min="9477" max="9477" width="10" style="50" customWidth="1"/>
    <col min="9478" max="9725" width="11.42578125" style="50"/>
    <col min="9726" max="9726" width="8.28515625" style="50" customWidth="1"/>
    <col min="9727" max="9727" width="8.140625" style="50" customWidth="1"/>
    <col min="9728" max="9732" width="11.42578125" style="50"/>
    <col min="9733" max="9733" width="10" style="50" customWidth="1"/>
    <col min="9734" max="9981" width="11.42578125" style="50"/>
    <col min="9982" max="9982" width="8.28515625" style="50" customWidth="1"/>
    <col min="9983" max="9983" width="8.140625" style="50" customWidth="1"/>
    <col min="9984" max="9988" width="11.42578125" style="50"/>
    <col min="9989" max="9989" width="10" style="50" customWidth="1"/>
    <col min="9990" max="10237" width="11.42578125" style="50"/>
    <col min="10238" max="10238" width="8.28515625" style="50" customWidth="1"/>
    <col min="10239" max="10239" width="8.140625" style="50" customWidth="1"/>
    <col min="10240" max="10244" width="11.42578125" style="50"/>
    <col min="10245" max="10245" width="10" style="50" customWidth="1"/>
    <col min="10246" max="10493" width="11.42578125" style="50"/>
    <col min="10494" max="10494" width="8.28515625" style="50" customWidth="1"/>
    <col min="10495" max="10495" width="8.140625" style="50" customWidth="1"/>
    <col min="10496" max="10500" width="11.42578125" style="50"/>
    <col min="10501" max="10501" width="10" style="50" customWidth="1"/>
    <col min="10502" max="10749" width="11.42578125" style="50"/>
    <col min="10750" max="10750" width="8.28515625" style="50" customWidth="1"/>
    <col min="10751" max="10751" width="8.140625" style="50" customWidth="1"/>
    <col min="10752" max="10756" width="11.42578125" style="50"/>
    <col min="10757" max="10757" width="10" style="50" customWidth="1"/>
    <col min="10758" max="11005" width="11.42578125" style="50"/>
    <col min="11006" max="11006" width="8.28515625" style="50" customWidth="1"/>
    <col min="11007" max="11007" width="8.140625" style="50" customWidth="1"/>
    <col min="11008" max="11012" width="11.42578125" style="50"/>
    <col min="11013" max="11013" width="10" style="50" customWidth="1"/>
    <col min="11014" max="11261" width="11.42578125" style="50"/>
    <col min="11262" max="11262" width="8.28515625" style="50" customWidth="1"/>
    <col min="11263" max="11263" width="8.140625" style="50" customWidth="1"/>
    <col min="11264" max="11268" width="11.42578125" style="50"/>
    <col min="11269" max="11269" width="10" style="50" customWidth="1"/>
    <col min="11270" max="11517" width="11.42578125" style="50"/>
    <col min="11518" max="11518" width="8.28515625" style="50" customWidth="1"/>
    <col min="11519" max="11519" width="8.140625" style="50" customWidth="1"/>
    <col min="11520" max="11524" width="11.42578125" style="50"/>
    <col min="11525" max="11525" width="10" style="50" customWidth="1"/>
    <col min="11526" max="11773" width="11.42578125" style="50"/>
    <col min="11774" max="11774" width="8.28515625" style="50" customWidth="1"/>
    <col min="11775" max="11775" width="8.140625" style="50" customWidth="1"/>
    <col min="11776" max="11780" width="11.42578125" style="50"/>
    <col min="11781" max="11781" width="10" style="50" customWidth="1"/>
    <col min="11782" max="12029" width="11.42578125" style="50"/>
    <col min="12030" max="12030" width="8.28515625" style="50" customWidth="1"/>
    <col min="12031" max="12031" width="8.140625" style="50" customWidth="1"/>
    <col min="12032" max="12036" width="11.42578125" style="50"/>
    <col min="12037" max="12037" width="10" style="50" customWidth="1"/>
    <col min="12038" max="12285" width="11.42578125" style="50"/>
    <col min="12286" max="12286" width="8.28515625" style="50" customWidth="1"/>
    <col min="12287" max="12287" width="8.140625" style="50" customWidth="1"/>
    <col min="12288" max="12292" width="11.42578125" style="50"/>
    <col min="12293" max="12293" width="10" style="50" customWidth="1"/>
    <col min="12294" max="12541" width="11.42578125" style="50"/>
    <col min="12542" max="12542" width="8.28515625" style="50" customWidth="1"/>
    <col min="12543" max="12543" width="8.140625" style="50" customWidth="1"/>
    <col min="12544" max="12548" width="11.42578125" style="50"/>
    <col min="12549" max="12549" width="10" style="50" customWidth="1"/>
    <col min="12550" max="12797" width="11.42578125" style="50"/>
    <col min="12798" max="12798" width="8.28515625" style="50" customWidth="1"/>
    <col min="12799" max="12799" width="8.140625" style="50" customWidth="1"/>
    <col min="12800" max="12804" width="11.42578125" style="50"/>
    <col min="12805" max="12805" width="10" style="50" customWidth="1"/>
    <col min="12806" max="13053" width="11.42578125" style="50"/>
    <col min="13054" max="13054" width="8.28515625" style="50" customWidth="1"/>
    <col min="13055" max="13055" width="8.140625" style="50" customWidth="1"/>
    <col min="13056" max="13060" width="11.42578125" style="50"/>
    <col min="13061" max="13061" width="10" style="50" customWidth="1"/>
    <col min="13062" max="13309" width="11.42578125" style="50"/>
    <col min="13310" max="13310" width="8.28515625" style="50" customWidth="1"/>
    <col min="13311" max="13311" width="8.140625" style="50" customWidth="1"/>
    <col min="13312" max="13316" width="11.42578125" style="50"/>
    <col min="13317" max="13317" width="10" style="50" customWidth="1"/>
    <col min="13318" max="13565" width="11.42578125" style="50"/>
    <col min="13566" max="13566" width="8.28515625" style="50" customWidth="1"/>
    <col min="13567" max="13567" width="8.140625" style="50" customWidth="1"/>
    <col min="13568" max="13572" width="11.42578125" style="50"/>
    <col min="13573" max="13573" width="10" style="50" customWidth="1"/>
    <col min="13574" max="13821" width="11.42578125" style="50"/>
    <col min="13822" max="13822" width="8.28515625" style="50" customWidth="1"/>
    <col min="13823" max="13823" width="8.140625" style="50" customWidth="1"/>
    <col min="13824" max="13828" width="11.42578125" style="50"/>
    <col min="13829" max="13829" width="10" style="50" customWidth="1"/>
    <col min="13830" max="14077" width="11.42578125" style="50"/>
    <col min="14078" max="14078" width="8.28515625" style="50" customWidth="1"/>
    <col min="14079" max="14079" width="8.140625" style="50" customWidth="1"/>
    <col min="14080" max="14084" width="11.42578125" style="50"/>
    <col min="14085" max="14085" width="10" style="50" customWidth="1"/>
    <col min="14086" max="14333" width="11.42578125" style="50"/>
    <col min="14334" max="14334" width="8.28515625" style="50" customWidth="1"/>
    <col min="14335" max="14335" width="8.140625" style="50" customWidth="1"/>
    <col min="14336" max="14340" width="11.42578125" style="50"/>
    <col min="14341" max="14341" width="10" style="50" customWidth="1"/>
    <col min="14342" max="14589" width="11.42578125" style="50"/>
    <col min="14590" max="14590" width="8.28515625" style="50" customWidth="1"/>
    <col min="14591" max="14591" width="8.140625" style="50" customWidth="1"/>
    <col min="14592" max="14596" width="11.42578125" style="50"/>
    <col min="14597" max="14597" width="10" style="50" customWidth="1"/>
    <col min="14598" max="14845" width="11.42578125" style="50"/>
    <col min="14846" max="14846" width="8.28515625" style="50" customWidth="1"/>
    <col min="14847" max="14847" width="8.140625" style="50" customWidth="1"/>
    <col min="14848" max="14852" width="11.42578125" style="50"/>
    <col min="14853" max="14853" width="10" style="50" customWidth="1"/>
    <col min="14854" max="15101" width="11.42578125" style="50"/>
    <col min="15102" max="15102" width="8.28515625" style="50" customWidth="1"/>
    <col min="15103" max="15103" width="8.140625" style="50" customWidth="1"/>
    <col min="15104" max="15108" width="11.42578125" style="50"/>
    <col min="15109" max="15109" width="10" style="50" customWidth="1"/>
    <col min="15110" max="15357" width="11.42578125" style="50"/>
    <col min="15358" max="15358" width="8.28515625" style="50" customWidth="1"/>
    <col min="15359" max="15359" width="8.140625" style="50" customWidth="1"/>
    <col min="15360" max="15364" width="11.42578125" style="50"/>
    <col min="15365" max="15365" width="10" style="50" customWidth="1"/>
    <col min="15366" max="15613" width="11.42578125" style="50"/>
    <col min="15614" max="15614" width="8.28515625" style="50" customWidth="1"/>
    <col min="15615" max="15615" width="8.140625" style="50" customWidth="1"/>
    <col min="15616" max="15620" width="11.42578125" style="50"/>
    <col min="15621" max="15621" width="10" style="50" customWidth="1"/>
    <col min="15622" max="15869" width="11.42578125" style="50"/>
    <col min="15870" max="15870" width="8.28515625" style="50" customWidth="1"/>
    <col min="15871" max="15871" width="8.140625" style="50" customWidth="1"/>
    <col min="15872" max="15876" width="11.42578125" style="50"/>
    <col min="15877" max="15877" width="10" style="50" customWidth="1"/>
    <col min="15878" max="16125" width="11.42578125" style="50"/>
    <col min="16126" max="16126" width="8.28515625" style="50" customWidth="1"/>
    <col min="16127" max="16127" width="8.140625" style="50" customWidth="1"/>
    <col min="16128" max="16132" width="11.42578125" style="50"/>
    <col min="16133" max="16133" width="10" style="50" customWidth="1"/>
    <col min="16134" max="16384" width="11.42578125" style="50"/>
  </cols>
  <sheetData>
    <row r="1" spans="1:18" ht="30.75" customHeight="1" x14ac:dyDescent="0.25">
      <c r="A1" s="131" t="s">
        <v>49</v>
      </c>
      <c r="B1" s="131"/>
      <c r="C1" s="131"/>
      <c r="D1" s="131"/>
      <c r="E1" s="65"/>
      <c r="F1" s="65"/>
      <c r="G1" s="65"/>
      <c r="H1" s="65"/>
      <c r="I1" s="66"/>
    </row>
    <row r="2" spans="1:18" ht="30.75" customHeight="1" x14ac:dyDescent="0.25">
      <c r="A2" s="67"/>
      <c r="B2" s="67"/>
      <c r="C2" s="67"/>
      <c r="D2" s="67"/>
      <c r="E2" s="65"/>
      <c r="F2" s="65"/>
      <c r="G2" s="65"/>
      <c r="H2" s="65"/>
      <c r="I2" s="66"/>
    </row>
    <row r="3" spans="1:18" ht="15.75" x14ac:dyDescent="0.25">
      <c r="A3" s="132" t="s">
        <v>75</v>
      </c>
      <c r="B3" s="132"/>
      <c r="C3" s="132"/>
      <c r="D3" s="132"/>
      <c r="E3" s="132"/>
      <c r="F3" s="132"/>
      <c r="G3" s="132"/>
      <c r="H3" s="132"/>
      <c r="I3" s="132"/>
    </row>
    <row r="4" spans="1:18" ht="15.75" x14ac:dyDescent="0.25">
      <c r="A4" s="132" t="s">
        <v>60</v>
      </c>
      <c r="B4" s="132"/>
      <c r="C4" s="132"/>
      <c r="D4" s="132"/>
      <c r="E4" s="132"/>
      <c r="F4" s="132"/>
      <c r="G4" s="132"/>
      <c r="H4" s="132"/>
      <c r="I4" s="132"/>
    </row>
    <row r="5" spans="1:18" ht="16.5" thickBot="1" x14ac:dyDescent="0.3">
      <c r="A5" s="68"/>
      <c r="B5" s="66"/>
      <c r="C5" s="68"/>
      <c r="D5" s="65"/>
      <c r="E5" s="65"/>
      <c r="F5" s="65"/>
      <c r="G5" s="65"/>
      <c r="H5" s="65"/>
      <c r="I5" s="66"/>
    </row>
    <row r="6" spans="1:18" ht="15.75" thickBot="1" x14ac:dyDescent="0.35">
      <c r="A6" s="69" t="s">
        <v>20</v>
      </c>
      <c r="B6" s="69" t="s">
        <v>61</v>
      </c>
      <c r="C6" s="69" t="s">
        <v>20</v>
      </c>
      <c r="D6" s="70" t="s">
        <v>50</v>
      </c>
      <c r="E6" s="71">
        <v>1</v>
      </c>
      <c r="F6" s="71">
        <v>0.4</v>
      </c>
      <c r="G6" s="71">
        <v>0.3</v>
      </c>
      <c r="H6" s="71">
        <v>0.2</v>
      </c>
      <c r="I6" s="69" t="s">
        <v>20</v>
      </c>
    </row>
    <row r="7" spans="1:18" ht="16.5" thickTop="1" thickBot="1" x14ac:dyDescent="0.35">
      <c r="A7" s="72"/>
      <c r="B7" s="72"/>
      <c r="C7" s="72" t="s">
        <v>62</v>
      </c>
      <c r="D7" s="73" t="s">
        <v>56</v>
      </c>
      <c r="E7" s="74"/>
      <c r="F7" s="74"/>
      <c r="G7" s="74"/>
      <c r="H7" s="74"/>
      <c r="I7" s="72"/>
      <c r="L7" s="133" t="s">
        <v>64</v>
      </c>
      <c r="M7" s="134"/>
      <c r="N7" s="134"/>
      <c r="O7" s="134"/>
      <c r="P7" s="134"/>
      <c r="Q7" s="134"/>
      <c r="R7" s="135"/>
    </row>
    <row r="8" spans="1:18" ht="15.75" x14ac:dyDescent="0.25">
      <c r="A8" s="75">
        <v>1</v>
      </c>
      <c r="B8" s="76">
        <v>0.12</v>
      </c>
      <c r="C8" s="75" t="s">
        <v>63</v>
      </c>
      <c r="D8" s="90">
        <v>655178</v>
      </c>
      <c r="E8" s="77">
        <f>+ROUND(D8*B8,0)</f>
        <v>78621</v>
      </c>
      <c r="F8" s="77">
        <f>ROUND(E8*40%,0)</f>
        <v>31448</v>
      </c>
      <c r="G8" s="77">
        <f>ROUND(E8*30%,0)</f>
        <v>23586</v>
      </c>
      <c r="H8" s="77">
        <f>ROUND(E8*20%,0)</f>
        <v>15724</v>
      </c>
      <c r="I8" s="75">
        <v>1</v>
      </c>
      <c r="L8" s="136" t="s">
        <v>65</v>
      </c>
      <c r="M8" s="137"/>
      <c r="N8" s="137"/>
      <c r="O8" s="137"/>
      <c r="P8" s="137"/>
      <c r="Q8" s="137"/>
      <c r="R8" s="138"/>
    </row>
    <row r="9" spans="1:18" ht="15.75" x14ac:dyDescent="0.25">
      <c r="A9" s="61">
        <v>2</v>
      </c>
      <c r="B9" s="78">
        <v>0.12</v>
      </c>
      <c r="C9" s="61" t="s">
        <v>63</v>
      </c>
      <c r="D9" s="90">
        <v>655177</v>
      </c>
      <c r="E9" s="79">
        <f t="shared" ref="E9:E26" si="0">+ROUND(D9*B9,0)</f>
        <v>78621</v>
      </c>
      <c r="F9" s="79">
        <f t="shared" ref="F9:F26" si="1">ROUND(E9*40%,0)</f>
        <v>31448</v>
      </c>
      <c r="G9" s="79">
        <f t="shared" ref="G9:G26" si="2">ROUND(E9*30%,0)</f>
        <v>23586</v>
      </c>
      <c r="H9" s="79">
        <f t="shared" ref="H9:H26" si="3">ROUND(E9*20%,0)</f>
        <v>15724</v>
      </c>
      <c r="I9" s="61">
        <v>2</v>
      </c>
      <c r="L9" s="84" t="s">
        <v>66</v>
      </c>
      <c r="M9" s="85"/>
      <c r="N9" s="86" t="s">
        <v>67</v>
      </c>
      <c r="O9" s="86">
        <v>0.4</v>
      </c>
      <c r="P9" s="86">
        <v>0.3</v>
      </c>
      <c r="Q9" s="86">
        <v>0.2</v>
      </c>
      <c r="R9" s="87"/>
    </row>
    <row r="10" spans="1:18" ht="15.75" x14ac:dyDescent="0.25">
      <c r="A10" s="61">
        <v>3</v>
      </c>
      <c r="B10" s="78">
        <v>0.12</v>
      </c>
      <c r="C10" s="61" t="s">
        <v>63</v>
      </c>
      <c r="D10" s="90">
        <v>655177</v>
      </c>
      <c r="E10" s="79">
        <f t="shared" si="0"/>
        <v>78621</v>
      </c>
      <c r="F10" s="79">
        <f t="shared" si="1"/>
        <v>31448</v>
      </c>
      <c r="G10" s="79">
        <f t="shared" si="2"/>
        <v>23586</v>
      </c>
      <c r="H10" s="79">
        <f t="shared" si="3"/>
        <v>15724</v>
      </c>
      <c r="I10" s="61">
        <v>3</v>
      </c>
      <c r="L10" s="84" t="s">
        <v>68</v>
      </c>
      <c r="M10" s="85"/>
      <c r="N10" s="88">
        <v>76703.64</v>
      </c>
      <c r="O10" s="88">
        <v>30681.456000000002</v>
      </c>
      <c r="P10" s="88">
        <v>23011.092000000001</v>
      </c>
      <c r="Q10" s="88">
        <v>15340.728000000001</v>
      </c>
      <c r="R10" s="87"/>
    </row>
    <row r="11" spans="1:18" ht="15.75" x14ac:dyDescent="0.25">
      <c r="A11" s="61">
        <v>4</v>
      </c>
      <c r="B11" s="78">
        <v>0.12</v>
      </c>
      <c r="C11" s="61" t="s">
        <v>63</v>
      </c>
      <c r="D11" s="90">
        <v>655177</v>
      </c>
      <c r="E11" s="79">
        <f t="shared" si="0"/>
        <v>78621</v>
      </c>
      <c r="F11" s="79">
        <f t="shared" si="1"/>
        <v>31448</v>
      </c>
      <c r="G11" s="79">
        <f t="shared" si="2"/>
        <v>23586</v>
      </c>
      <c r="H11" s="79">
        <f t="shared" si="3"/>
        <v>15724</v>
      </c>
      <c r="I11" s="61">
        <v>4</v>
      </c>
      <c r="L11" s="84" t="s">
        <v>69</v>
      </c>
      <c r="M11" s="89"/>
      <c r="N11" s="88">
        <v>54336.700000000004</v>
      </c>
      <c r="O11" s="88">
        <v>21734.680000000004</v>
      </c>
      <c r="P11" s="88">
        <v>16301.01</v>
      </c>
      <c r="Q11" s="88">
        <v>10867.340000000002</v>
      </c>
      <c r="R11" s="87"/>
    </row>
    <row r="12" spans="1:18" ht="15.75" x14ac:dyDescent="0.25">
      <c r="A12" s="61">
        <v>5</v>
      </c>
      <c r="B12" s="78">
        <v>0.12</v>
      </c>
      <c r="C12" s="61" t="s">
        <v>63</v>
      </c>
      <c r="D12" s="90">
        <v>655177</v>
      </c>
      <c r="E12" s="79">
        <f t="shared" si="0"/>
        <v>78621</v>
      </c>
      <c r="F12" s="79">
        <f t="shared" si="1"/>
        <v>31448</v>
      </c>
      <c r="G12" s="79">
        <f t="shared" si="2"/>
        <v>23586</v>
      </c>
      <c r="H12" s="79">
        <f t="shared" si="3"/>
        <v>15724</v>
      </c>
      <c r="I12" s="61">
        <v>5</v>
      </c>
      <c r="L12" s="84" t="s">
        <v>70</v>
      </c>
      <c r="M12" s="89"/>
      <c r="N12" s="88">
        <v>44097.760000000002</v>
      </c>
      <c r="O12" s="88">
        <v>17639.104000000003</v>
      </c>
      <c r="P12" s="88">
        <v>13229.328</v>
      </c>
      <c r="Q12" s="88">
        <v>8819.5520000000015</v>
      </c>
      <c r="R12" s="87"/>
    </row>
    <row r="13" spans="1:18" ht="16.5" thickBot="1" x14ac:dyDescent="0.3">
      <c r="A13" s="61">
        <v>6</v>
      </c>
      <c r="B13" s="78">
        <v>0.1</v>
      </c>
      <c r="C13" s="61">
        <v>5</v>
      </c>
      <c r="D13" s="79">
        <v>556951</v>
      </c>
      <c r="E13" s="79">
        <f t="shared" si="0"/>
        <v>55695</v>
      </c>
      <c r="F13" s="79">
        <f t="shared" si="1"/>
        <v>22278</v>
      </c>
      <c r="G13" s="79">
        <f t="shared" si="2"/>
        <v>16709</v>
      </c>
      <c r="H13" s="79">
        <f t="shared" si="3"/>
        <v>11139</v>
      </c>
      <c r="I13" s="61">
        <v>6</v>
      </c>
      <c r="L13" s="128" t="s">
        <v>71</v>
      </c>
      <c r="M13" s="129"/>
      <c r="N13" s="129"/>
      <c r="O13" s="129"/>
      <c r="P13" s="129"/>
      <c r="Q13" s="129"/>
      <c r="R13" s="130"/>
    </row>
    <row r="14" spans="1:18" ht="16.5" thickTop="1" x14ac:dyDescent="0.25">
      <c r="A14" s="61">
        <v>7</v>
      </c>
      <c r="B14" s="78">
        <v>0.1</v>
      </c>
      <c r="C14" s="61">
        <v>5</v>
      </c>
      <c r="D14" s="79">
        <v>556951</v>
      </c>
      <c r="E14" s="79">
        <f t="shared" si="0"/>
        <v>55695</v>
      </c>
      <c r="F14" s="79">
        <f t="shared" si="1"/>
        <v>22278</v>
      </c>
      <c r="G14" s="79">
        <f t="shared" si="2"/>
        <v>16709</v>
      </c>
      <c r="H14" s="79">
        <f t="shared" si="3"/>
        <v>11139</v>
      </c>
      <c r="I14" s="61">
        <v>7</v>
      </c>
      <c r="N14" s="50">
        <f>+N10*1.025</f>
        <v>78621.231</v>
      </c>
      <c r="O14" s="50">
        <f t="shared" ref="O14:Q14" si="4">+O10*1.025</f>
        <v>31448.492399999999</v>
      </c>
      <c r="P14" s="50">
        <f t="shared" si="4"/>
        <v>23586.369299999998</v>
      </c>
      <c r="Q14" s="50">
        <f t="shared" si="4"/>
        <v>15724.2462</v>
      </c>
    </row>
    <row r="15" spans="1:18" ht="15.75" x14ac:dyDescent="0.25">
      <c r="A15" s="61">
        <v>8</v>
      </c>
      <c r="B15" s="78">
        <v>0.1</v>
      </c>
      <c r="C15" s="61">
        <v>5</v>
      </c>
      <c r="D15" s="79">
        <v>556951</v>
      </c>
      <c r="E15" s="79">
        <f t="shared" si="0"/>
        <v>55695</v>
      </c>
      <c r="F15" s="79">
        <f t="shared" si="1"/>
        <v>22278</v>
      </c>
      <c r="G15" s="79">
        <f t="shared" si="2"/>
        <v>16709</v>
      </c>
      <c r="H15" s="79">
        <f t="shared" si="3"/>
        <v>11139</v>
      </c>
      <c r="I15" s="61">
        <v>8</v>
      </c>
      <c r="N15" s="50">
        <f t="shared" ref="N15:Q16" si="5">+N11*1.025</f>
        <v>55695.1175</v>
      </c>
      <c r="O15" s="50">
        <f t="shared" si="5"/>
        <v>22278.047000000002</v>
      </c>
      <c r="P15" s="50">
        <f t="shared" si="5"/>
        <v>16708.535249999997</v>
      </c>
      <c r="Q15" s="50">
        <f t="shared" si="5"/>
        <v>11139.023500000001</v>
      </c>
    </row>
    <row r="16" spans="1:18" ht="15.75" x14ac:dyDescent="0.25">
      <c r="A16" s="61">
        <v>9</v>
      </c>
      <c r="B16" s="78">
        <v>0.1</v>
      </c>
      <c r="C16" s="61">
        <v>5</v>
      </c>
      <c r="D16" s="79">
        <v>556951</v>
      </c>
      <c r="E16" s="79">
        <f t="shared" si="0"/>
        <v>55695</v>
      </c>
      <c r="F16" s="79">
        <f t="shared" si="1"/>
        <v>22278</v>
      </c>
      <c r="G16" s="79">
        <f t="shared" si="2"/>
        <v>16709</v>
      </c>
      <c r="H16" s="79">
        <f t="shared" si="3"/>
        <v>11139</v>
      </c>
      <c r="I16" s="61">
        <v>9</v>
      </c>
      <c r="N16" s="50">
        <f t="shared" si="5"/>
        <v>45200.203999999998</v>
      </c>
      <c r="O16" s="50">
        <f t="shared" si="5"/>
        <v>18080.081600000001</v>
      </c>
      <c r="P16" s="50">
        <f t="shared" si="5"/>
        <v>13560.061199999998</v>
      </c>
      <c r="Q16" s="50">
        <f t="shared" si="5"/>
        <v>9040.0408000000007</v>
      </c>
    </row>
    <row r="17" spans="1:9" ht="15.75" x14ac:dyDescent="0.25">
      <c r="A17" s="61">
        <v>10</v>
      </c>
      <c r="B17" s="78">
        <v>0.1</v>
      </c>
      <c r="C17" s="61">
        <v>5</v>
      </c>
      <c r="D17" s="79">
        <v>556951</v>
      </c>
      <c r="E17" s="79">
        <f t="shared" si="0"/>
        <v>55695</v>
      </c>
      <c r="F17" s="79">
        <f t="shared" si="1"/>
        <v>22278</v>
      </c>
      <c r="G17" s="79">
        <f t="shared" si="2"/>
        <v>16709</v>
      </c>
      <c r="H17" s="79">
        <f t="shared" si="3"/>
        <v>11139</v>
      </c>
      <c r="I17" s="61">
        <v>10</v>
      </c>
    </row>
    <row r="18" spans="1:9" ht="15.75" x14ac:dyDescent="0.25">
      <c r="A18" s="61">
        <v>11</v>
      </c>
      <c r="B18" s="78">
        <v>0.1</v>
      </c>
      <c r="C18" s="61">
        <v>5</v>
      </c>
      <c r="D18" s="79">
        <v>556951</v>
      </c>
      <c r="E18" s="79">
        <f t="shared" si="0"/>
        <v>55695</v>
      </c>
      <c r="F18" s="79">
        <f t="shared" si="1"/>
        <v>22278</v>
      </c>
      <c r="G18" s="79">
        <f t="shared" si="2"/>
        <v>16709</v>
      </c>
      <c r="H18" s="79">
        <f t="shared" si="3"/>
        <v>11139</v>
      </c>
      <c r="I18" s="61">
        <v>11</v>
      </c>
    </row>
    <row r="19" spans="1:9" ht="15.75" x14ac:dyDescent="0.25">
      <c r="A19" s="61">
        <v>12</v>
      </c>
      <c r="B19" s="78">
        <v>0.16</v>
      </c>
      <c r="C19" s="61">
        <v>14</v>
      </c>
      <c r="D19" s="79">
        <v>282501</v>
      </c>
      <c r="E19" s="79">
        <f t="shared" si="0"/>
        <v>45200</v>
      </c>
      <c r="F19" s="79">
        <f t="shared" si="1"/>
        <v>18080</v>
      </c>
      <c r="G19" s="79">
        <f t="shared" si="2"/>
        <v>13560</v>
      </c>
      <c r="H19" s="79">
        <f t="shared" si="3"/>
        <v>9040</v>
      </c>
      <c r="I19" s="61">
        <v>12</v>
      </c>
    </row>
    <row r="20" spans="1:9" ht="15.75" x14ac:dyDescent="0.25">
      <c r="A20" s="61">
        <v>13</v>
      </c>
      <c r="B20" s="78">
        <v>0.16</v>
      </c>
      <c r="C20" s="61">
        <v>14</v>
      </c>
      <c r="D20" s="79">
        <v>282501</v>
      </c>
      <c r="E20" s="79">
        <f t="shared" si="0"/>
        <v>45200</v>
      </c>
      <c r="F20" s="79">
        <f t="shared" si="1"/>
        <v>18080</v>
      </c>
      <c r="G20" s="79">
        <f t="shared" si="2"/>
        <v>13560</v>
      </c>
      <c r="H20" s="79">
        <f t="shared" si="3"/>
        <v>9040</v>
      </c>
      <c r="I20" s="61">
        <v>13</v>
      </c>
    </row>
    <row r="21" spans="1:9" ht="15.75" x14ac:dyDescent="0.25">
      <c r="A21" s="61">
        <v>14</v>
      </c>
      <c r="B21" s="78">
        <v>0.16</v>
      </c>
      <c r="C21" s="61">
        <v>14</v>
      </c>
      <c r="D21" s="79">
        <v>282501</v>
      </c>
      <c r="E21" s="79">
        <f t="shared" si="0"/>
        <v>45200</v>
      </c>
      <c r="F21" s="79">
        <f t="shared" si="1"/>
        <v>18080</v>
      </c>
      <c r="G21" s="79">
        <f t="shared" si="2"/>
        <v>13560</v>
      </c>
      <c r="H21" s="79">
        <f t="shared" si="3"/>
        <v>9040</v>
      </c>
      <c r="I21" s="61">
        <v>14</v>
      </c>
    </row>
    <row r="22" spans="1:9" ht="15.75" x14ac:dyDescent="0.25">
      <c r="A22" s="61">
        <v>15</v>
      </c>
      <c r="B22" s="78">
        <v>0.16</v>
      </c>
      <c r="C22" s="61">
        <v>14</v>
      </c>
      <c r="D22" s="79">
        <v>282501</v>
      </c>
      <c r="E22" s="79">
        <f t="shared" si="0"/>
        <v>45200</v>
      </c>
      <c r="F22" s="79">
        <f t="shared" si="1"/>
        <v>18080</v>
      </c>
      <c r="G22" s="79">
        <f t="shared" si="2"/>
        <v>13560</v>
      </c>
      <c r="H22" s="79">
        <f t="shared" si="3"/>
        <v>9040</v>
      </c>
      <c r="I22" s="61">
        <v>15</v>
      </c>
    </row>
    <row r="23" spans="1:9" ht="15.75" x14ac:dyDescent="0.25">
      <c r="A23" s="61">
        <v>16</v>
      </c>
      <c r="B23" s="78">
        <v>0.16</v>
      </c>
      <c r="C23" s="61">
        <v>14</v>
      </c>
      <c r="D23" s="79">
        <v>282501</v>
      </c>
      <c r="E23" s="79">
        <f t="shared" si="0"/>
        <v>45200</v>
      </c>
      <c r="F23" s="79">
        <f t="shared" si="1"/>
        <v>18080</v>
      </c>
      <c r="G23" s="79">
        <f t="shared" si="2"/>
        <v>13560</v>
      </c>
      <c r="H23" s="79">
        <f t="shared" si="3"/>
        <v>9040</v>
      </c>
      <c r="I23" s="61">
        <v>16</v>
      </c>
    </row>
    <row r="24" spans="1:9" ht="15.75" x14ac:dyDescent="0.25">
      <c r="A24" s="61">
        <v>17</v>
      </c>
      <c r="B24" s="78">
        <v>0.16</v>
      </c>
      <c r="C24" s="61">
        <v>14</v>
      </c>
      <c r="D24" s="79">
        <v>282501</v>
      </c>
      <c r="E24" s="79">
        <f t="shared" si="0"/>
        <v>45200</v>
      </c>
      <c r="F24" s="79">
        <f t="shared" si="1"/>
        <v>18080</v>
      </c>
      <c r="G24" s="79">
        <f t="shared" si="2"/>
        <v>13560</v>
      </c>
      <c r="H24" s="79">
        <f t="shared" si="3"/>
        <v>9040</v>
      </c>
      <c r="I24" s="61">
        <v>17</v>
      </c>
    </row>
    <row r="25" spans="1:9" ht="15.75" x14ac:dyDescent="0.25">
      <c r="A25" s="61">
        <v>18</v>
      </c>
      <c r="B25" s="78">
        <v>0.16</v>
      </c>
      <c r="C25" s="61">
        <v>14</v>
      </c>
      <c r="D25" s="79">
        <v>282501</v>
      </c>
      <c r="E25" s="79">
        <f t="shared" si="0"/>
        <v>45200</v>
      </c>
      <c r="F25" s="79">
        <f t="shared" si="1"/>
        <v>18080</v>
      </c>
      <c r="G25" s="79">
        <f t="shared" si="2"/>
        <v>13560</v>
      </c>
      <c r="H25" s="79">
        <f t="shared" si="3"/>
        <v>9040</v>
      </c>
      <c r="I25" s="61">
        <v>18</v>
      </c>
    </row>
    <row r="26" spans="1:9" ht="15.75" x14ac:dyDescent="0.25">
      <c r="A26" s="61">
        <v>19</v>
      </c>
      <c r="B26" s="78">
        <v>0.16</v>
      </c>
      <c r="C26" s="61">
        <v>14</v>
      </c>
      <c r="D26" s="79">
        <v>282501</v>
      </c>
      <c r="E26" s="79">
        <f t="shared" si="0"/>
        <v>45200</v>
      </c>
      <c r="F26" s="79">
        <f t="shared" si="1"/>
        <v>18080</v>
      </c>
      <c r="G26" s="79">
        <f t="shared" si="2"/>
        <v>13560</v>
      </c>
      <c r="H26" s="79">
        <f t="shared" si="3"/>
        <v>9040</v>
      </c>
      <c r="I26" s="61">
        <v>19</v>
      </c>
    </row>
    <row r="27" spans="1:9" ht="16.5" x14ac:dyDescent="0.3">
      <c r="A27" s="80"/>
      <c r="B27" s="81"/>
      <c r="C27" s="80"/>
      <c r="D27" s="82"/>
      <c r="E27" s="83"/>
      <c r="F27" s="83"/>
      <c r="G27" s="83"/>
      <c r="H27" s="83"/>
      <c r="I27" s="80"/>
    </row>
  </sheetData>
  <mergeCells count="6">
    <mergeCell ref="L13:R13"/>
    <mergeCell ref="A1:D1"/>
    <mergeCell ref="A3:I3"/>
    <mergeCell ref="A4:I4"/>
    <mergeCell ref="L7:R7"/>
    <mergeCell ref="L8:R8"/>
  </mergeCells>
  <pageMargins left="0.75" right="0.75" top="1" bottom="1" header="0" footer="0"/>
  <pageSetup scale="95" orientation="portrait" r:id="rId1"/>
  <headerFooter alignWithMargins="0">
    <oddFooter>&amp;LLRE/VCR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Tabla DIC 2016</vt:lpstr>
      <vt:lpstr>Tabla 2018 (2)</vt:lpstr>
      <vt:lpstr>Tabla 2019</vt:lpstr>
      <vt:lpstr>tab.hrs.ext. 2019</vt:lpstr>
      <vt:lpstr>Viáticos 2019</vt:lpstr>
      <vt:lpstr>Tabla 2018</vt:lpstr>
      <vt:lpstr>Tabla 2017</vt:lpstr>
      <vt:lpstr>tab.hrs.ext. 2018</vt:lpstr>
      <vt:lpstr>Viáticos</vt:lpstr>
      <vt:lpstr>Tabla 2016</vt:lpstr>
      <vt:lpstr>Viáticos!Área_de_impresión</vt:lpstr>
      <vt:lpstr>'Viáticos 2019'!Área_de_impresión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Conchali</dc:creator>
  <cp:lastModifiedBy>Leopoldo Quezada</cp:lastModifiedBy>
  <cp:lastPrinted>2019-05-15T19:55:23Z</cp:lastPrinted>
  <dcterms:created xsi:type="dcterms:W3CDTF">1999-10-01T19:12:07Z</dcterms:created>
  <dcterms:modified xsi:type="dcterms:W3CDTF">2019-05-15T19:55:26Z</dcterms:modified>
</cp:coreProperties>
</file>